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3.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40" windowHeight="7020" tabRatio="907" firstSheet="1" activeTab="2"/>
  </bookViews>
  <sheets>
    <sheet name="فهرست" sheetId="1" r:id="rId1"/>
    <sheet name="فرضیات" sheetId="7" r:id="rId2"/>
    <sheet name="محل اجرا و مجوزها" sheetId="12" r:id="rId3"/>
    <sheet name="مشخصات" sheetId="13" r:id="rId4"/>
    <sheet name="سوابق" sheetId="17" r:id="rId5"/>
    <sheet name="مطالعه فنی" sheetId="16" r:id="rId6"/>
    <sheet name="مطالعه بازار" sheetId="15" r:id="rId7"/>
    <sheet name="زمین و ساختمان" sheetId="2" r:id="rId8"/>
    <sheet name="ماشین آلات و تجهیزات" sheetId="3" r:id="rId9"/>
    <sheet name="هزینه تولید" sheetId="5" r:id="rId10"/>
    <sheet name="سرمایه گذاری ثابت و در گردش" sheetId="4" r:id="rId11"/>
    <sheet name="تحلیل اقتصادی" sheetId="6" r:id="rId12"/>
    <sheet name="جدول محاسبات" sheetId="9" r:id="rId13"/>
    <sheet name="نمودار نقدینگی" sheetId="10" r:id="rId14"/>
  </sheets>
  <definedNames>
    <definedName name="_Toc298079769" localSheetId="7">'زمین و ساختمان'!$B$9</definedName>
    <definedName name="_Toc314555437" localSheetId="7">'زمین و ساختمان'!$B$2</definedName>
    <definedName name="_Toc314555451" localSheetId="9">'هزینه تولید'!#REF!</definedName>
    <definedName name="_Toc328652715" localSheetId="7">'زمین و ساختمان'!$B$1</definedName>
    <definedName name="_xlnm.Print_Area" localSheetId="11">'تحلیل اقتصادی'!$A$1:$G$37</definedName>
    <definedName name="_xlnm.Print_Area" localSheetId="12">'جدول محاسبات'!$A$1:$J$55</definedName>
    <definedName name="_xlnm.Print_Area" localSheetId="7">'زمین و ساختمان'!$A$1:$I$32</definedName>
    <definedName name="_xlnm.Print_Area" localSheetId="10">'سرمایه گذاری ثابت و در گردش'!$A$1:$F$36</definedName>
    <definedName name="_xlnm.Print_Area" localSheetId="4">سوابق!$A$1:$I$12</definedName>
    <definedName name="_xlnm.Print_Area" localSheetId="1">فرضیات!$A$1:$I$34</definedName>
    <definedName name="_xlnm.Print_Area" localSheetId="8">'ماشین آلات و تجهیزات'!$A$1:$I$46</definedName>
    <definedName name="_xlnm.Print_Area" localSheetId="2">'محل اجرا و مجوزها'!$A$1:$I$17</definedName>
    <definedName name="_xlnm.Print_Area" localSheetId="3">مشخصات!$A$1:$L$33</definedName>
    <definedName name="_xlnm.Print_Area" localSheetId="6">'مطالعه بازار'!$A$1:$O$29</definedName>
    <definedName name="_xlnm.Print_Area" localSheetId="5">'مطالعه فنی'!$A$1:$I$9</definedName>
    <definedName name="_xlnm.Print_Area" localSheetId="13">'نمودار نقدینگی'!$A$1:$K$21</definedName>
    <definedName name="_xlnm.Print_Area" localSheetId="9">'هزینه تولید'!$A$1:$I$128</definedName>
    <definedName name="Z_249997C1_7084_4DB3_969A_3F01913EEFDC_.wvu.PrintArea" localSheetId="4" hidden="1">سوابق!#REF!</definedName>
    <definedName name="Z_249997C1_7084_4DB3_969A_3F01913EEFDC_.wvu.PrintArea" localSheetId="2" hidden="1">'محل اجرا و مجوزها'!$B$2:$I$8</definedName>
    <definedName name="Z_249997C1_7084_4DB3_969A_3F01913EEFDC_.wvu.PrintArea" localSheetId="3" hidden="1">مشخصات!$B$1:$L$30</definedName>
    <definedName name="Z_249997C1_7084_4DB3_969A_3F01913EEFDC_.wvu.PrintArea" localSheetId="6" hidden="1">'مطالعه بازار'!$B$1:$O$28</definedName>
    <definedName name="Z_249997C1_7084_4DB3_969A_3F01913EEFDC_.wvu.PrintArea" localSheetId="5" hidden="1">'مطالعه فنی'!#REF!</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2" i="4" l="1"/>
  <c r="G42" i="5"/>
  <c r="I42" i="5"/>
  <c r="G32" i="3"/>
  <c r="G31" i="3"/>
  <c r="G29" i="3"/>
  <c r="G28" i="3"/>
  <c r="G25" i="3"/>
  <c r="G26" i="3"/>
  <c r="G24" i="3"/>
  <c r="F28" i="2" l="1"/>
  <c r="F26" i="5" l="1"/>
  <c r="G43" i="5"/>
  <c r="I43" i="5" s="1"/>
  <c r="G44" i="5"/>
  <c r="I44" i="5" s="1"/>
  <c r="G45" i="5"/>
  <c r="I45" i="5" s="1"/>
  <c r="G46" i="5"/>
  <c r="I46" i="5" s="1"/>
  <c r="G47" i="5"/>
  <c r="I47" i="5" s="1"/>
  <c r="G48" i="5"/>
  <c r="I48" i="5" s="1"/>
  <c r="I49" i="5" l="1"/>
  <c r="I6" i="3"/>
  <c r="F51" i="9"/>
  <c r="F52" i="9" l="1"/>
  <c r="F53" i="9" s="1"/>
  <c r="F54" i="9" s="1"/>
  <c r="F55" i="9" s="1"/>
  <c r="F6" i="9"/>
  <c r="D15" i="9"/>
  <c r="B15" i="9" s="1"/>
  <c r="H16" i="5"/>
  <c r="H15" i="5"/>
  <c r="H14" i="5" l="1"/>
  <c r="H13" i="5"/>
  <c r="H11" i="5"/>
  <c r="H12" i="5"/>
  <c r="D46" i="3" l="1"/>
  <c r="F45" i="3"/>
  <c r="E14" i="4" s="1"/>
  <c r="F24" i="5"/>
  <c r="F25" i="5"/>
  <c r="F27" i="5"/>
  <c r="F28" i="5"/>
  <c r="F29" i="5"/>
  <c r="F30" i="5"/>
  <c r="F31" i="5"/>
  <c r="F23" i="5"/>
  <c r="F33" i="5" l="1"/>
  <c r="J3" i="9"/>
  <c r="H3" i="9"/>
  <c r="C3" i="9"/>
  <c r="D38" i="9"/>
  <c r="D33" i="4"/>
  <c r="D34" i="4"/>
  <c r="C8" i="9"/>
  <c r="C9" i="9"/>
  <c r="C10" i="9"/>
  <c r="C7" i="9"/>
  <c r="E16" i="9"/>
  <c r="E17" i="9"/>
  <c r="E18" i="9"/>
  <c r="E15" i="9"/>
  <c r="J8" i="9"/>
  <c r="J9" i="9"/>
  <c r="J10" i="9"/>
  <c r="J7" i="9"/>
  <c r="E119" i="5"/>
  <c r="D7" i="6"/>
  <c r="E7" i="6"/>
  <c r="F7" i="6"/>
  <c r="G7" i="6"/>
  <c r="C7" i="6"/>
  <c r="C115" i="5"/>
  <c r="C116" i="5"/>
  <c r="C117" i="5"/>
  <c r="C114" i="5"/>
  <c r="C125" i="5"/>
  <c r="C126" i="5"/>
  <c r="C127" i="5"/>
  <c r="C124" i="5"/>
  <c r="D115" i="5"/>
  <c r="F125" i="5" s="1"/>
  <c r="D116" i="5"/>
  <c r="F116" i="5" s="1"/>
  <c r="H116" i="5" s="1"/>
  <c r="D117" i="5"/>
  <c r="F117" i="5" s="1"/>
  <c r="H117" i="5" s="1"/>
  <c r="D114" i="5"/>
  <c r="F114" i="5" s="1"/>
  <c r="F29" i="2"/>
  <c r="F30" i="2"/>
  <c r="F31" i="2"/>
  <c r="H7" i="5"/>
  <c r="H8" i="5"/>
  <c r="H9" i="5"/>
  <c r="H10" i="5"/>
  <c r="H6" i="5"/>
  <c r="F34" i="5" l="1"/>
  <c r="F35" i="5"/>
  <c r="F115" i="5"/>
  <c r="H115" i="5" s="1"/>
  <c r="J13" i="9"/>
  <c r="F124" i="5"/>
  <c r="F127" i="5"/>
  <c r="F126" i="5"/>
  <c r="H114" i="5"/>
  <c r="D118" i="5"/>
  <c r="D22" i="7"/>
  <c r="E22" i="7"/>
  <c r="G8" i="9" s="1"/>
  <c r="F22" i="7"/>
  <c r="H8" i="9" s="1"/>
  <c r="G22" i="7"/>
  <c r="I8" i="9" s="1"/>
  <c r="D23" i="7"/>
  <c r="E23" i="7"/>
  <c r="G9" i="9" s="1"/>
  <c r="F23" i="7"/>
  <c r="H9" i="9" s="1"/>
  <c r="G23" i="7"/>
  <c r="I9" i="9" s="1"/>
  <c r="D24" i="7"/>
  <c r="E24" i="7"/>
  <c r="G10" i="9" s="1"/>
  <c r="F24" i="7"/>
  <c r="H10" i="9" s="1"/>
  <c r="G24" i="7"/>
  <c r="I10" i="9" s="1"/>
  <c r="D21" i="7"/>
  <c r="E21" i="7"/>
  <c r="G7" i="9" s="1"/>
  <c r="G13" i="9" s="1"/>
  <c r="F21" i="7"/>
  <c r="H7" i="9" s="1"/>
  <c r="G21" i="7"/>
  <c r="I7" i="9" s="1"/>
  <c r="G33" i="9"/>
  <c r="H33" i="9"/>
  <c r="I33" i="9"/>
  <c r="J33" i="9"/>
  <c r="F33" i="9"/>
  <c r="E24" i="4"/>
  <c r="D35" i="9"/>
  <c r="D44" i="9"/>
  <c r="H25" i="7"/>
  <c r="I7" i="2"/>
  <c r="E8" i="4" s="1"/>
  <c r="D8" i="4" s="1"/>
  <c r="F7" i="2"/>
  <c r="G6" i="9"/>
  <c r="H6" i="9" s="1"/>
  <c r="I6" i="9" s="1"/>
  <c r="J6" i="9" s="1"/>
  <c r="C24" i="9"/>
  <c r="C25" i="9"/>
  <c r="C26" i="9"/>
  <c r="C27" i="9"/>
  <c r="C28" i="9"/>
  <c r="C23" i="9"/>
  <c r="G55" i="9"/>
  <c r="F36" i="5" l="1"/>
  <c r="D25" i="4" s="1"/>
  <c r="F118" i="5"/>
  <c r="F10" i="9"/>
  <c r="I24" i="7"/>
  <c r="F9" i="9"/>
  <c r="I23" i="7"/>
  <c r="H13" i="9"/>
  <c r="F8" i="9"/>
  <c r="I22" i="7"/>
  <c r="F7" i="9"/>
  <c r="I21" i="7"/>
  <c r="I13" i="9"/>
  <c r="G53" i="9"/>
  <c r="G54" i="9"/>
  <c r="G52" i="9"/>
  <c r="D8" i="7"/>
  <c r="C18" i="6" s="1"/>
  <c r="G8" i="6"/>
  <c r="D23" i="9"/>
  <c r="B23" i="9" s="1"/>
  <c r="H118" i="5"/>
  <c r="C23" i="6" s="1"/>
  <c r="G25" i="7"/>
  <c r="F8" i="6" s="1"/>
  <c r="F25" i="7"/>
  <c r="E8" i="6" s="1"/>
  <c r="D25" i="7"/>
  <c r="C8" i="6" s="1"/>
  <c r="E25" i="7"/>
  <c r="D8" i="6" s="1"/>
  <c r="H20" i="9"/>
  <c r="H18" i="9"/>
  <c r="H17" i="9"/>
  <c r="F19" i="9"/>
  <c r="H16" i="9"/>
  <c r="H19" i="9"/>
  <c r="H15" i="9"/>
  <c r="F15" i="9"/>
  <c r="F16" i="9"/>
  <c r="F20" i="9"/>
  <c r="G20" i="9"/>
  <c r="G19" i="9"/>
  <c r="G18" i="9"/>
  <c r="G17" i="9"/>
  <c r="G16" i="9"/>
  <c r="G15" i="9"/>
  <c r="F17" i="9"/>
  <c r="J20" i="9"/>
  <c r="J19" i="9"/>
  <c r="J18" i="9"/>
  <c r="J17" i="9"/>
  <c r="J16" i="9"/>
  <c r="J15" i="9"/>
  <c r="F18" i="9"/>
  <c r="I20" i="9"/>
  <c r="I19" i="9"/>
  <c r="I18" i="9"/>
  <c r="I17" i="9"/>
  <c r="I16" i="9"/>
  <c r="I15" i="9"/>
  <c r="J28" i="9"/>
  <c r="C20" i="9"/>
  <c r="C19" i="9"/>
  <c r="C18" i="9"/>
  <c r="C17" i="9"/>
  <c r="C16" i="9"/>
  <c r="C15" i="9"/>
  <c r="I25" i="7" l="1"/>
  <c r="F13" i="9"/>
  <c r="G51" i="9"/>
  <c r="F21" i="9"/>
  <c r="C9" i="6" s="1"/>
  <c r="F27" i="9"/>
  <c r="D124" i="5"/>
  <c r="G28" i="9"/>
  <c r="H27" i="9"/>
  <c r="I27" i="9"/>
  <c r="H28" i="9"/>
  <c r="I28" i="9"/>
  <c r="J27" i="9"/>
  <c r="F28" i="9"/>
  <c r="G27" i="9"/>
  <c r="D126" i="5"/>
  <c r="D127" i="5"/>
  <c r="H127" i="5" s="1"/>
  <c r="E26" i="9" s="1"/>
  <c r="D125" i="5"/>
  <c r="F128" i="5"/>
  <c r="G21" i="9"/>
  <c r="D9" i="6" s="1"/>
  <c r="I21" i="9"/>
  <c r="F9" i="6" s="1"/>
  <c r="J21" i="9"/>
  <c r="G9" i="6" s="1"/>
  <c r="H21" i="9"/>
  <c r="E9" i="6" s="1"/>
  <c r="E55" i="5"/>
  <c r="H95" i="5" s="1"/>
  <c r="E34" i="4" s="1"/>
  <c r="D32" i="5"/>
  <c r="G17" i="5"/>
  <c r="F43" i="3"/>
  <c r="F44" i="3"/>
  <c r="F42" i="3"/>
  <c r="G27" i="3"/>
  <c r="I7" i="3"/>
  <c r="I8" i="3"/>
  <c r="I9" i="3"/>
  <c r="I10" i="3"/>
  <c r="I11" i="3"/>
  <c r="I12" i="3"/>
  <c r="I13" i="3"/>
  <c r="I14" i="3"/>
  <c r="I15" i="3"/>
  <c r="I16" i="3"/>
  <c r="H13" i="2"/>
  <c r="H14" i="2"/>
  <c r="H15" i="2"/>
  <c r="H16" i="2"/>
  <c r="H19" i="2"/>
  <c r="H20" i="2"/>
  <c r="H21" i="2"/>
  <c r="H12" i="2"/>
  <c r="F6" i="2"/>
  <c r="G30" i="3" l="1"/>
  <c r="E13" i="4"/>
  <c r="E12" i="4"/>
  <c r="D12" i="4" s="1"/>
  <c r="F46" i="3"/>
  <c r="I6" i="2"/>
  <c r="E5" i="4" s="1"/>
  <c r="D5" i="4" s="1"/>
  <c r="H17" i="2"/>
  <c r="H22" i="2" s="1"/>
  <c r="H18" i="2"/>
  <c r="G26" i="9"/>
  <c r="H26" i="9"/>
  <c r="I26" i="9"/>
  <c r="F26" i="9"/>
  <c r="J26" i="9"/>
  <c r="D14" i="4"/>
  <c r="H55" i="9"/>
  <c r="H54" i="9"/>
  <c r="H53" i="9"/>
  <c r="E95" i="5"/>
  <c r="E11" i="4"/>
  <c r="G95" i="5"/>
  <c r="H52" i="9"/>
  <c r="H51" i="9"/>
  <c r="H17" i="5"/>
  <c r="D26" i="4" s="1"/>
  <c r="I17" i="3"/>
  <c r="E9" i="4" s="1"/>
  <c r="F32" i="2"/>
  <c r="E7" i="4" s="1"/>
  <c r="D7" i="4" s="1"/>
  <c r="E25" i="4" l="1"/>
  <c r="G33" i="3"/>
  <c r="E10" i="4" s="1"/>
  <c r="D62" i="5" s="1"/>
  <c r="F62" i="5" s="1"/>
  <c r="D64" i="5"/>
  <c r="F64" i="5" s="1"/>
  <c r="D82" i="5"/>
  <c r="F82" i="5" s="1"/>
  <c r="D13" i="4"/>
  <c r="D83" i="5"/>
  <c r="D65" i="5"/>
  <c r="F65" i="5" s="1"/>
  <c r="E6" i="4"/>
  <c r="D6" i="4" s="1"/>
  <c r="H94" i="5"/>
  <c r="G94" i="5" s="1"/>
  <c r="H92" i="5"/>
  <c r="E32" i="4" s="1"/>
  <c r="F32" i="4" s="1"/>
  <c r="D11" i="4"/>
  <c r="D63" i="5"/>
  <c r="F63" i="5" s="1"/>
  <c r="D81" i="5"/>
  <c r="F81" i="5" s="1"/>
  <c r="D79" i="5"/>
  <c r="F79" i="5" s="1"/>
  <c r="D61" i="5"/>
  <c r="F61" i="5" s="1"/>
  <c r="D9" i="4"/>
  <c r="H93" i="5" l="1"/>
  <c r="E33" i="4" s="1"/>
  <c r="F33" i="4" s="1"/>
  <c r="D80" i="5"/>
  <c r="F80" i="5" s="1"/>
  <c r="D10" i="4"/>
  <c r="D15" i="4" s="1"/>
  <c r="E15" i="4"/>
  <c r="D60" i="5"/>
  <c r="F60" i="5" s="1"/>
  <c r="D78" i="5"/>
  <c r="F78" i="5" s="1"/>
  <c r="E26" i="4"/>
  <c r="E27" i="4" s="1"/>
  <c r="E16" i="4" s="1"/>
  <c r="D27" i="4"/>
  <c r="E94" i="5"/>
  <c r="E92" i="5"/>
  <c r="G92" i="5"/>
  <c r="D128" i="5"/>
  <c r="G93" i="5" l="1"/>
  <c r="E93" i="5"/>
  <c r="F66" i="5"/>
  <c r="H96" i="5" s="1"/>
  <c r="E17" i="4"/>
  <c r="C19" i="6" s="1"/>
  <c r="E40" i="9" s="1"/>
  <c r="D84" i="5"/>
  <c r="F84" i="5" s="1"/>
  <c r="F83" i="5"/>
  <c r="D16" i="4"/>
  <c r="D17" i="4" s="1"/>
  <c r="E35" i="4" l="1"/>
  <c r="F35" i="4" s="1"/>
  <c r="G96" i="5"/>
  <c r="E96" i="5"/>
  <c r="F85" i="5"/>
  <c r="H97" i="5" s="1"/>
  <c r="F34" i="4"/>
  <c r="H98" i="5" l="1"/>
  <c r="E98" i="5" s="1"/>
  <c r="H99" i="5"/>
  <c r="F36" i="4"/>
  <c r="E18" i="4" s="1"/>
  <c r="C20" i="6" s="1"/>
  <c r="C21" i="6" s="1"/>
  <c r="C35" i="6" s="1"/>
  <c r="E36" i="4"/>
  <c r="G42" i="9"/>
  <c r="E97" i="5"/>
  <c r="F42" i="9"/>
  <c r="I42" i="9"/>
  <c r="E99" i="5"/>
  <c r="J42" i="9"/>
  <c r="G97" i="5"/>
  <c r="H42" i="9"/>
  <c r="E19" i="4" l="1"/>
  <c r="D18" i="4"/>
  <c r="D19" i="4" s="1"/>
  <c r="G99" i="5"/>
  <c r="E100" i="5"/>
  <c r="G98" i="5"/>
  <c r="H100" i="5"/>
  <c r="E127" i="5" l="1"/>
  <c r="G127" i="5" s="1"/>
  <c r="C24" i="6"/>
  <c r="C25" i="6" s="1"/>
  <c r="C26" i="6" s="1"/>
  <c r="G100" i="5"/>
  <c r="E30" i="9"/>
  <c r="H126" i="5"/>
  <c r="E25" i="9" s="1"/>
  <c r="H125" i="5"/>
  <c r="E24" i="9" s="1"/>
  <c r="H103" i="5"/>
  <c r="E124" i="5"/>
  <c r="G124" i="5" s="1"/>
  <c r="E125" i="5"/>
  <c r="G125" i="5" s="1"/>
  <c r="E126" i="5"/>
  <c r="G126" i="5" s="1"/>
  <c r="C29" i="6" l="1"/>
  <c r="C28" i="6" s="1"/>
  <c r="H124" i="5"/>
  <c r="E23" i="9" s="1"/>
  <c r="F23" i="9" s="1"/>
  <c r="G30" i="9"/>
  <c r="H30" i="9"/>
  <c r="J30" i="9"/>
  <c r="I30" i="9"/>
  <c r="F30" i="9"/>
  <c r="I24" i="9"/>
  <c r="J24" i="9"/>
  <c r="H24" i="9"/>
  <c r="F24" i="9"/>
  <c r="G24" i="9"/>
  <c r="I25" i="9"/>
  <c r="J25" i="9"/>
  <c r="H25" i="9"/>
  <c r="F25" i="9"/>
  <c r="G25" i="9"/>
  <c r="E128" i="5"/>
  <c r="C34" i="6" l="1"/>
  <c r="J23" i="9"/>
  <c r="J29" i="9" s="1"/>
  <c r="H23" i="9"/>
  <c r="H29" i="9" s="1"/>
  <c r="I23" i="9"/>
  <c r="I29" i="9" s="1"/>
  <c r="I31" i="9" s="1"/>
  <c r="G23" i="9"/>
  <c r="G29" i="9" s="1"/>
  <c r="G31" i="9" s="1"/>
  <c r="F29" i="9"/>
  <c r="F31" i="9" s="1"/>
  <c r="C10" i="6" s="1"/>
  <c r="C11" i="6" s="1"/>
  <c r="C12" i="6" s="1"/>
  <c r="I34" i="9" l="1"/>
  <c r="I35" i="9" s="1"/>
  <c r="I36" i="9" s="1"/>
  <c r="J54" i="9" s="1"/>
  <c r="F10" i="6"/>
  <c r="F11" i="6" s="1"/>
  <c r="G34" i="9"/>
  <c r="D10" i="6"/>
  <c r="D11" i="6" s="1"/>
  <c r="D12" i="6" s="1"/>
  <c r="C13" i="6"/>
  <c r="C31" i="6"/>
  <c r="C33" i="6"/>
  <c r="C32" i="6"/>
  <c r="E38" i="9"/>
  <c r="E43" i="9" s="1"/>
  <c r="F34" i="9"/>
  <c r="F35" i="9" s="1"/>
  <c r="F36" i="9" s="1"/>
  <c r="J51" i="9" s="1"/>
  <c r="H31" i="9"/>
  <c r="E10" i="6" s="1"/>
  <c r="E11" i="6" s="1"/>
  <c r="J31" i="9"/>
  <c r="G10" i="6" s="1"/>
  <c r="G11" i="6" s="1"/>
  <c r="G12" i="6" s="1"/>
  <c r="F38" i="9"/>
  <c r="I51" i="9"/>
  <c r="G35" i="9"/>
  <c r="G36" i="9" s="1"/>
  <c r="J52" i="9" s="1"/>
  <c r="I52" i="9"/>
  <c r="G38" i="9"/>
  <c r="I54" i="9"/>
  <c r="I38" i="9"/>
  <c r="E13" i="6" l="1"/>
  <c r="E12" i="6"/>
  <c r="F12" i="6"/>
  <c r="F13" i="6" s="1"/>
  <c r="G13" i="6"/>
  <c r="D13" i="6"/>
  <c r="E44" i="9"/>
  <c r="J38" i="9"/>
  <c r="J39" i="9" s="1"/>
  <c r="J34" i="9"/>
  <c r="J35" i="9" s="1"/>
  <c r="J36" i="9" s="1"/>
  <c r="J55" i="9" s="1"/>
  <c r="I53" i="9"/>
  <c r="H34" i="9"/>
  <c r="H35" i="9" s="1"/>
  <c r="H36" i="9" s="1"/>
  <c r="J53" i="9" s="1"/>
  <c r="I55" i="9"/>
  <c r="H38" i="9"/>
  <c r="G39" i="9" s="1"/>
  <c r="G43" i="9" s="1"/>
  <c r="F39" i="9"/>
  <c r="F43" i="9" s="1"/>
  <c r="J43" i="9" l="1"/>
  <c r="J44" i="9" s="1"/>
  <c r="I39" i="9"/>
  <c r="I43" i="9" s="1"/>
  <c r="H39" i="9"/>
  <c r="H43" i="9" s="1"/>
  <c r="F44" i="9"/>
  <c r="G44" i="9"/>
  <c r="D47" i="9" l="1"/>
  <c r="C30" i="6" s="1"/>
  <c r="I44" i="9"/>
  <c r="H44" i="9"/>
  <c r="D46" i="9" l="1"/>
  <c r="C36" i="6" s="1"/>
</calcChain>
</file>

<file path=xl/comments1.xml><?xml version="1.0" encoding="utf-8"?>
<comments xmlns="http://schemas.openxmlformats.org/spreadsheetml/2006/main">
  <authors>
    <author>A</author>
  </authors>
  <commentList>
    <comment ref="D8" authorId="0">
      <text>
        <r>
          <rPr>
            <b/>
            <sz val="9"/>
            <color indexed="81"/>
            <rFont val="Tahoma"/>
            <family val="2"/>
          </rPr>
          <t>A:</t>
        </r>
        <r>
          <rPr>
            <sz val="9"/>
            <color indexed="81"/>
            <rFont val="Tahoma"/>
            <family val="2"/>
          </rPr>
          <t xml:space="preserve">
مقدار ظرفیت را از جدول 2 و ستون سال پنجم شروع کنید و این قسمت بطور خودکار تکمیل می شود.</t>
        </r>
      </text>
    </comment>
  </commentList>
</comments>
</file>

<file path=xl/comments2.xml><?xml version="1.0" encoding="utf-8"?>
<comments xmlns="http://schemas.openxmlformats.org/spreadsheetml/2006/main">
  <authors>
    <author>MyMajid</author>
  </authors>
  <commentList>
    <comment ref="D3" authorId="0">
      <text>
        <r>
          <rPr>
            <b/>
            <sz val="9"/>
            <color indexed="81"/>
            <rFont val="Tahoma"/>
            <family val="2"/>
          </rPr>
          <t>محصولات تولیدی خود را در چه گستره ی جغرافیایی به فروش می رسانید؟
با علامت * تکمیل کنید.</t>
        </r>
      </text>
    </comment>
  </commentList>
</comments>
</file>

<file path=xl/comments3.xml><?xml version="1.0" encoding="utf-8"?>
<comments xmlns="http://schemas.openxmlformats.org/spreadsheetml/2006/main">
  <authors>
    <author>A</author>
  </authors>
  <commentList>
    <comment ref="G2" authorId="0">
      <text>
        <r>
          <rPr>
            <b/>
            <sz val="9"/>
            <color indexed="81"/>
            <rFont val="Tahoma"/>
            <family val="2"/>
          </rPr>
          <t>A:</t>
        </r>
        <r>
          <rPr>
            <sz val="9"/>
            <color indexed="81"/>
            <rFont val="Tahoma"/>
            <family val="2"/>
          </rPr>
          <t xml:space="preserve">
در مواردی که میزان تولید در  طرح شما از سال اول، دوم یا سوم کمتر از نقطه سر بسر شود میزان سود در جدول شماره 37 منفی خواهد شد لیکن برای تعدیل هزینه های سالیانه براساس مطالعات دقیق شما می توان بر اساس این جدول تعدیل شود.</t>
        </r>
      </text>
    </comment>
  </commentList>
</comments>
</file>

<file path=xl/sharedStrings.xml><?xml version="1.0" encoding="utf-8"?>
<sst xmlns="http://schemas.openxmlformats.org/spreadsheetml/2006/main" count="695" uniqueCount="411">
  <si>
    <t>شرح</t>
  </si>
  <si>
    <t>ابعاد</t>
  </si>
  <si>
    <t>مساحت</t>
  </si>
  <si>
    <t>(مترمربع)</t>
  </si>
  <si>
    <t>قیمت هر متر مربع</t>
  </si>
  <si>
    <t xml:space="preserve"> (ریال)</t>
  </si>
  <si>
    <t>طول</t>
  </si>
  <si>
    <t>عرض</t>
  </si>
  <si>
    <t>ردیف</t>
  </si>
  <si>
    <t>مشخصات</t>
  </si>
  <si>
    <t>مقدار عملیات</t>
  </si>
  <si>
    <t>واحد</t>
  </si>
  <si>
    <t>هزينه واحد (ریال)</t>
  </si>
  <si>
    <t>جمع</t>
  </si>
  <si>
    <t>تسطیح و خاک برداری و خاک ریزی محوطه</t>
  </si>
  <si>
    <t>مترمربع</t>
  </si>
  <si>
    <t>پی ریزی دیوارمحوطه</t>
  </si>
  <si>
    <t>عمق پي كني 1 متر و عرض 0.5 متر از آهك و خاك</t>
  </si>
  <si>
    <t>مترمكعب</t>
  </si>
  <si>
    <t xml:space="preserve">دیوارکشی </t>
  </si>
  <si>
    <t xml:space="preserve">ارتفاع 2.5 متر يك آجره و نما سازي شده با آجر فشاري </t>
  </si>
  <si>
    <t xml:space="preserve">درب ورودی </t>
  </si>
  <si>
    <t>1 درب</t>
  </si>
  <si>
    <t>كيلوگرم</t>
  </si>
  <si>
    <t xml:space="preserve">جدول بندی، کانال کشی </t>
  </si>
  <si>
    <t>اطراف خيابانها و فضاي سبز</t>
  </si>
  <si>
    <t>خیابان کشی و آسفالت</t>
  </si>
  <si>
    <t>فضای سبز</t>
  </si>
  <si>
    <t>15 درصد مساحت زمین</t>
  </si>
  <si>
    <t xml:space="preserve">پارکینگ </t>
  </si>
  <si>
    <t>فضاي مناسب برای 2 خودرو</t>
  </si>
  <si>
    <t xml:space="preserve">روشنایی </t>
  </si>
  <si>
    <t>لوله گذاري، سيم كشي و لامپ كم مصرف</t>
  </si>
  <si>
    <t>عدد</t>
  </si>
  <si>
    <t xml:space="preserve">سایر </t>
  </si>
  <si>
    <t>هزینه های تهیه نقشه و نظارت 10 درصد</t>
  </si>
  <si>
    <t>-</t>
  </si>
  <si>
    <t>خاك برداري و تسطيح به عمق 15cm</t>
  </si>
  <si>
    <t>10 درصد مساحت زمین با ضخامت 5cm همراه با زیر سازی</t>
  </si>
  <si>
    <t>(متر مربع)</t>
  </si>
  <si>
    <t>بهای واحد (ريال)</t>
  </si>
  <si>
    <t>(میلیون ريال)</t>
  </si>
  <si>
    <t>سوله تولید و فضای استقرار ماشین الات</t>
  </si>
  <si>
    <t>اداري، رفاهی و آزمایشگاه</t>
  </si>
  <si>
    <t>ساختمان انبار</t>
  </si>
  <si>
    <t>ساختمان نگهبانی و تاسیسات</t>
  </si>
  <si>
    <t xml:space="preserve">جمع </t>
  </si>
  <si>
    <t>کشور سازنده</t>
  </si>
  <si>
    <t>تامین/ساخت</t>
  </si>
  <si>
    <t>تعداد</t>
  </si>
  <si>
    <t>داخلی</t>
  </si>
  <si>
    <t xml:space="preserve">قیمت کل هر تجهیز 
(میلیون ریال)
</t>
  </si>
  <si>
    <t>میزان مصرف برق (KW)</t>
  </si>
  <si>
    <t>مقدار</t>
  </si>
  <si>
    <t>واحد مصرف</t>
  </si>
  <si>
    <t>جمع كل</t>
  </si>
  <si>
    <t>ريالي</t>
  </si>
  <si>
    <t xml:space="preserve">حق انشعاب برق </t>
  </si>
  <si>
    <t>KW</t>
  </si>
  <si>
    <t>حق نصب انشعاب آب</t>
  </si>
  <si>
    <t>حق انشعاب فاضلاب</t>
  </si>
  <si>
    <t>جمع هزینه تاسیسات آب و برق</t>
  </si>
  <si>
    <t xml:space="preserve">حق انشعاب گاز </t>
  </si>
  <si>
    <t>شیرآلات و سایر تجهیزات</t>
  </si>
  <si>
    <t>جمع هزینه تاسیسات گاز</t>
  </si>
  <si>
    <t xml:space="preserve"> سیستم ايمني بهداشت و  اطفاء حریق</t>
  </si>
  <si>
    <t>سري</t>
  </si>
  <si>
    <t>سیستم گرمایش و سرمایش</t>
  </si>
  <si>
    <t>جمع کل</t>
  </si>
  <si>
    <t>وسائط نقلیه</t>
  </si>
  <si>
    <t>هزینه های پیش بینی نشده و متفرقه</t>
  </si>
  <si>
    <t>هزينه مورد نياز (ریالی)</t>
  </si>
  <si>
    <t>جمع كل (میلیون ريال)</t>
  </si>
  <si>
    <t>رديف</t>
  </si>
  <si>
    <t>هزينه آموزش پرسنل  (2 % حقوق و دستمزد ساليانه)</t>
  </si>
  <si>
    <t>مواد اوليه و كمكي ، كالاي در جريان ساخت و ساخته شده</t>
  </si>
  <si>
    <t>حقوق و دستمزد</t>
  </si>
  <si>
    <t>نام مواد اولیه</t>
  </si>
  <si>
    <t>قيمت تمام شده واحد خريد (ریال/ واحد)</t>
  </si>
  <si>
    <t>محل تأمين</t>
  </si>
  <si>
    <t>ميزان مصرف ساليانه مواد در 100% ظرفيت عملي</t>
  </si>
  <si>
    <r>
      <t xml:space="preserve">هزينه ساليانه مواد در 100 % ظرفیت عملی </t>
    </r>
    <r>
      <rPr>
        <sz val="6"/>
        <color rgb="FF000000"/>
        <rFont val="B Nazanin"/>
        <charset val="178"/>
      </rPr>
      <t>(ميليون ريال)</t>
    </r>
  </si>
  <si>
    <t>داخل</t>
  </si>
  <si>
    <t>نوع پرسنل</t>
  </si>
  <si>
    <t>حقوق و مزایای سالانه  (میلیون ریال)</t>
  </si>
  <si>
    <t>اداری</t>
  </si>
  <si>
    <t>مديرعامل</t>
  </si>
  <si>
    <t xml:space="preserve">كارشناس حسابداري، انبار، اموال و حقوق </t>
  </si>
  <si>
    <t>پشتیبانی</t>
  </si>
  <si>
    <t>مسئول بازرگانی و خريد</t>
  </si>
  <si>
    <t>سرپرست انبار</t>
  </si>
  <si>
    <t>نگهبان</t>
  </si>
  <si>
    <t>تداركات</t>
  </si>
  <si>
    <t>تولید</t>
  </si>
  <si>
    <t>سرپرست توليد</t>
  </si>
  <si>
    <t>كارگر ماهر</t>
  </si>
  <si>
    <t>كارگر ساده</t>
  </si>
  <si>
    <t>جمع تعدادی</t>
  </si>
  <si>
    <t>جمع هزینه حقوق و مزایای سالیانه</t>
  </si>
  <si>
    <t>حق بیمه کارکنان (23 در صد سهم بیمه)</t>
  </si>
  <si>
    <t>جمع کل هزینه حقوق و مزایای سالیانه</t>
  </si>
  <si>
    <t>مصرف روزانه</t>
  </si>
  <si>
    <t>تعداد روزهاي كاري‌در‌سال</t>
  </si>
  <si>
    <t>مصرف سالیانه</t>
  </si>
  <si>
    <t>هزينه هر واحد مصرف (ريال)</t>
  </si>
  <si>
    <t>هزينه مصرف ساليانه (ميليون ريال)</t>
  </si>
  <si>
    <t>برق مصرفي</t>
  </si>
  <si>
    <t>آب مصرفي</t>
  </si>
  <si>
    <t>متر مكعب</t>
  </si>
  <si>
    <t>بنزین</t>
  </si>
  <si>
    <t>ليتر</t>
  </si>
  <si>
    <t>گازوئیل</t>
  </si>
  <si>
    <t>گاز شهري</t>
  </si>
  <si>
    <t xml:space="preserve">ارتباطات تلفن </t>
  </si>
  <si>
    <t>پالس</t>
  </si>
  <si>
    <t>اینترنت</t>
  </si>
  <si>
    <t>هزينه سالیانه</t>
  </si>
  <si>
    <t>هزینه اجاره</t>
  </si>
  <si>
    <t>ماهیانه (ریال)</t>
  </si>
  <si>
    <t>ميزان سرمايه گذاري</t>
  </si>
  <si>
    <t>درصد تعمير و نگهداري</t>
  </si>
  <si>
    <t>هزينه كل</t>
  </si>
  <si>
    <t>ساختمان و محوطه سازي</t>
  </si>
  <si>
    <t>ماشين آلات و تجهيزات</t>
  </si>
  <si>
    <t>تأسيسات</t>
  </si>
  <si>
    <t>اثاثيه و لوازم اداري</t>
  </si>
  <si>
    <t> ----</t>
  </si>
  <si>
    <t>درصد استهلاك</t>
  </si>
  <si>
    <t>سال اول</t>
  </si>
  <si>
    <t>سال دوم</t>
  </si>
  <si>
    <t>سال سوم</t>
  </si>
  <si>
    <t>سال چهارم</t>
  </si>
  <si>
    <t>سال پنجم</t>
  </si>
  <si>
    <t>مواد اوليه، كمكي و بسته بندي</t>
  </si>
  <si>
    <t>حقوق و دستمزد توليدي</t>
  </si>
  <si>
    <t>آب، برق، سوخت</t>
  </si>
  <si>
    <t>هزینه اجاره سالیانه</t>
  </si>
  <si>
    <t>تعمير و نگهداري</t>
  </si>
  <si>
    <t>استهلاك</t>
  </si>
  <si>
    <t>هزينه هاي توليد</t>
  </si>
  <si>
    <t>هزينه ثابت</t>
  </si>
  <si>
    <t>هزينه‌ متغير</t>
  </si>
  <si>
    <t>درصد</t>
  </si>
  <si>
    <t>ظرفیت عملی تولید سالیانه (عدد/ تن )</t>
  </si>
  <si>
    <t>جمع فروش (میلیون ریال)</t>
  </si>
  <si>
    <t>جمع هزینه های تولید</t>
  </si>
  <si>
    <t>ظرفیت تولید(در زمان بهره برداری کامل)</t>
  </si>
  <si>
    <t>فروش کل</t>
  </si>
  <si>
    <t>سال</t>
  </si>
  <si>
    <t xml:space="preserve">زمین </t>
  </si>
  <si>
    <t>محوطه سازی</t>
  </si>
  <si>
    <t>ساختمان</t>
  </si>
  <si>
    <t>هزینه رهن سالیانه ساختمان(درصورت استیجاری بودن فضا 3 گزینه بالا نیاز نیست تکمیل شود)</t>
  </si>
  <si>
    <t xml:space="preserve">ماشین‌آلات و تجهیزات  </t>
  </si>
  <si>
    <t xml:space="preserve">تأسیسات </t>
  </si>
  <si>
    <t xml:space="preserve">وسائط نقلیه </t>
  </si>
  <si>
    <t xml:space="preserve"> هزینه‌های متفرقه و پيش بيني نشده</t>
  </si>
  <si>
    <t>جمع دارایی‌های ثابت (مجموع ردیف 1 تا 10)</t>
  </si>
  <si>
    <t xml:space="preserve">هزینه‌های قبل از بهره‌برداری </t>
  </si>
  <si>
    <t>جمع هزینه‌های سرمایه‌گذاری ثابت (مجموع ردیف 11 و 12)</t>
  </si>
  <si>
    <t>سرمایه در گردش (3 ماهه)</t>
  </si>
  <si>
    <t>جمع کل هزینه‌های سرمایه‌گذاری طرح (مجموع ردیف 13 و 14)</t>
  </si>
  <si>
    <t>جمع( ریالی)</t>
  </si>
  <si>
    <t>جمع کل (میلیون ریال)</t>
  </si>
  <si>
    <t>جمع ریالی</t>
  </si>
  <si>
    <t>جمع - میلیون ریال</t>
  </si>
  <si>
    <t>سرمایه گذاری ثابت</t>
  </si>
  <si>
    <t>سرمایه در گردش ( 3 ماهه)</t>
  </si>
  <si>
    <t>سرفصل هزینه ها</t>
  </si>
  <si>
    <t>نرخ  ها</t>
  </si>
  <si>
    <t>درامد سالیانه- ریال</t>
  </si>
  <si>
    <t xml:space="preserve">درامد عملیاتی </t>
  </si>
  <si>
    <t>مالیات بر درآمد</t>
  </si>
  <si>
    <t>سود خالص پس از کسر مالیات -سالیانه</t>
  </si>
  <si>
    <t>سرمایه در گردش- 3ماهه</t>
  </si>
  <si>
    <t>افزایش سرمایه در گردش</t>
  </si>
  <si>
    <t>سرمایه ثابت</t>
  </si>
  <si>
    <t xml:space="preserve">استهلاک </t>
  </si>
  <si>
    <t>جریان نقدینگی(با احتساب استهلاک)</t>
  </si>
  <si>
    <t>جریان نقدینگی تنزیل یافته</t>
  </si>
  <si>
    <t>NPV</t>
  </si>
  <si>
    <t>تعداد فروش سالیانه</t>
  </si>
  <si>
    <t>فروش</t>
  </si>
  <si>
    <t>سود خالص</t>
  </si>
  <si>
    <t>IRR</t>
  </si>
  <si>
    <t>هزینه های سالیانه</t>
  </si>
  <si>
    <t xml:space="preserve"> محصول پنجم</t>
  </si>
  <si>
    <t xml:space="preserve"> محصول ششم</t>
  </si>
  <si>
    <t>میزان تولید</t>
  </si>
  <si>
    <t>درآمد و سود</t>
  </si>
  <si>
    <t>سرمایه گذاری</t>
  </si>
  <si>
    <t>هزینه ثابت کل (Fix Cost)</t>
  </si>
  <si>
    <t>Cash Flow</t>
  </si>
  <si>
    <t xml:space="preserve">خرید زمين </t>
  </si>
  <si>
    <t>هزینه رهن سالیانه</t>
  </si>
  <si>
    <t>هزینه رهن (ریال)</t>
  </si>
  <si>
    <t>مدت زمان (ماه)</t>
  </si>
  <si>
    <t>شرح مفروضات</t>
  </si>
  <si>
    <t xml:space="preserve">ظرفیت اسمی خط تولید </t>
  </si>
  <si>
    <t xml:space="preserve">عدد در سال   </t>
  </si>
  <si>
    <t>تعداد روز کاری در سال</t>
  </si>
  <si>
    <t>روز</t>
  </si>
  <si>
    <t>تعداد شیفت کاری</t>
  </si>
  <si>
    <t>شيفت</t>
  </si>
  <si>
    <t>كل ساعات مفید کاری در هر شیفت</t>
  </si>
  <si>
    <t>ساعت</t>
  </si>
  <si>
    <t>نوع محصول</t>
  </si>
  <si>
    <t>درصد بهره برداري از ظرفيت عملي</t>
  </si>
  <si>
    <t>مجموع</t>
  </si>
  <si>
    <t>نام محصول چهارم (....)</t>
  </si>
  <si>
    <t>برنامه تولید در دوران بهر برداری  (تن/ عدد)</t>
  </si>
  <si>
    <t>نرخ تورم</t>
  </si>
  <si>
    <t>نرخ تنزیل</t>
  </si>
  <si>
    <t>نرخ مالیات بر درآمد</t>
  </si>
  <si>
    <t>هزینه مورد نياز</t>
  </si>
  <si>
    <t>مبلغ ریالی</t>
  </si>
  <si>
    <t>جمع میلیون ریال</t>
  </si>
  <si>
    <t>مجموع هزینه های متغیر سالیانه(ریال)</t>
  </si>
  <si>
    <t>قیمت فروش هر واحد محصول (ریال)</t>
  </si>
  <si>
    <t>تعداد محصولات
فروخته شده</t>
  </si>
  <si>
    <t>فروش کل (ریال)</t>
  </si>
  <si>
    <t>فروش (میلیون ریال)</t>
  </si>
  <si>
    <t>بهای تمام شده هر
واحد محصول(ریال)</t>
  </si>
  <si>
    <t>هزينه</t>
  </si>
  <si>
    <t xml:space="preserve">هزينه </t>
  </si>
  <si>
    <t>سهم از فروش</t>
  </si>
  <si>
    <t xml:space="preserve">تأسيسات </t>
  </si>
  <si>
    <t>قیمت واحد تجهیزات (ریال)</t>
  </si>
  <si>
    <t>متوسط قیمت تمام شده هر واحد محصول (ریال)</t>
  </si>
  <si>
    <t>هزينه راه اندازي توليد آزمايشي (15 روز هزينه هاي آب و برق، سوخت و  مواد اوليه)</t>
  </si>
  <si>
    <t>تنخواه گردان ( 15 روز هزینه های آب، برق و سوخت و تعمیرات)</t>
  </si>
  <si>
    <t>ارزش خالص فعلی (NPV)</t>
  </si>
  <si>
    <t>متوسط قیمت فروش محصولات( ریال)</t>
  </si>
  <si>
    <t>ماه</t>
  </si>
  <si>
    <t>هزینه متغیر هر
واحد محصول(V.c)</t>
  </si>
  <si>
    <t>مجموع هزینه های متغیر و ثابت سالیانه(ریال)</t>
  </si>
  <si>
    <t>درصد بهره برداری از خط تولید</t>
  </si>
  <si>
    <t>دوره سرمایه در گردش</t>
  </si>
  <si>
    <t>ماهه</t>
  </si>
  <si>
    <t>عنوان شرکت / هسته</t>
  </si>
  <si>
    <t>تاریخ تدوین</t>
  </si>
  <si>
    <t>نام طرح</t>
  </si>
  <si>
    <t>تهیه کننده</t>
  </si>
  <si>
    <t>تهیه کننده:</t>
  </si>
  <si>
    <t>عنوان طرح:</t>
  </si>
  <si>
    <t>مجموع محصولات</t>
  </si>
  <si>
    <t>لوازم آزمايشگاهي و كارگاهي</t>
  </si>
  <si>
    <t xml:space="preserve"> ريال</t>
  </si>
  <si>
    <t>لطفا بر روی دکمه صفحه مورد، نظر کلیک کنید:</t>
  </si>
  <si>
    <t>گیگا بایت</t>
  </si>
  <si>
    <t>_</t>
  </si>
  <si>
    <t>هسته …………..</t>
  </si>
  <si>
    <t>نام محصول اول (....)</t>
  </si>
  <si>
    <t>نام محصول دوم (....)</t>
  </si>
  <si>
    <t>نام محصول سوم (....)</t>
  </si>
  <si>
    <t>نرخ تعدیل هزینه های ثابت</t>
  </si>
  <si>
    <t>جمع 5 ساله</t>
  </si>
  <si>
    <t>مجموع سرمایه گذاری</t>
  </si>
  <si>
    <t xml:space="preserve">جمع هزينه هاي توليد </t>
  </si>
  <si>
    <t>(واحد شمارش محصول)</t>
  </si>
  <si>
    <t>ريال</t>
  </si>
  <si>
    <t>نرخ بازگشت داخلی (IRR)</t>
  </si>
  <si>
    <t>سوابق کاری مجری طرح</t>
  </si>
  <si>
    <t>تاریخ شروع</t>
  </si>
  <si>
    <t>مدت</t>
  </si>
  <si>
    <t>محل</t>
  </si>
  <si>
    <t>توضیحات</t>
  </si>
  <si>
    <t>توضیح را در کادر زیر وارد کنید</t>
  </si>
  <si>
    <t>استان</t>
  </si>
  <si>
    <t>شهرستان</t>
  </si>
  <si>
    <t>روستا</t>
  </si>
  <si>
    <t>خيابان اصلي</t>
  </si>
  <si>
    <t>خيابان فرعي</t>
  </si>
  <si>
    <t>کوچه</t>
  </si>
  <si>
    <t>پلاک</t>
  </si>
  <si>
    <t>کدپستي</t>
  </si>
  <si>
    <t>شرح مجوز(پروانه/امتياز)</t>
  </si>
  <si>
    <t>سازمان مجوز دهنده</t>
  </si>
  <si>
    <t>هزینه دریافت مجوز</t>
  </si>
  <si>
    <t>تاریخ اعتبار</t>
  </si>
  <si>
    <t>2- مشخصات متقاضي:</t>
  </si>
  <si>
    <t>1-2- مشخصات:</t>
  </si>
  <si>
    <t>1-1-2: شخص حقيقي</t>
  </si>
  <si>
    <t>نام</t>
  </si>
  <si>
    <t>نام خانوادگي</t>
  </si>
  <si>
    <t>نام پدر</t>
  </si>
  <si>
    <t>کد ملي</t>
  </si>
  <si>
    <t>تحصيلات</t>
  </si>
  <si>
    <t>تجربه</t>
  </si>
  <si>
    <t>مقطع</t>
  </si>
  <si>
    <t>رشته</t>
  </si>
  <si>
    <t>سازمان صادرکننده</t>
  </si>
  <si>
    <t xml:space="preserve"> نشانی محل سکونت</t>
  </si>
  <si>
    <t>کد پستی</t>
  </si>
  <si>
    <t>2-1-2: شخص حقوقي</t>
  </si>
  <si>
    <t>نام شرکت</t>
  </si>
  <si>
    <t>نوع شرکت</t>
  </si>
  <si>
    <t>شماره ثبت</t>
  </si>
  <si>
    <t>محل ثبت</t>
  </si>
  <si>
    <t>تاريخ ثبت</t>
  </si>
  <si>
    <t xml:space="preserve">
</t>
  </si>
  <si>
    <t>مشخصات مدیران</t>
  </si>
  <si>
    <t>نام خانوادگی</t>
  </si>
  <si>
    <t>سمت</t>
  </si>
  <si>
    <t>سهم از شرکت (درصد)</t>
  </si>
  <si>
    <t>نام مدیرعامل</t>
  </si>
  <si>
    <t>صاحبان
امضاء مجاز</t>
  </si>
  <si>
    <t>3-1-2: راه های ارتباطی</t>
  </si>
  <si>
    <t>شماره تلفن (با کد شهرستان)</t>
  </si>
  <si>
    <t>تلفن همراه</t>
  </si>
  <si>
    <t>پست الکترونيک</t>
  </si>
  <si>
    <t>ساير اطلاعات:</t>
  </si>
  <si>
    <t>نام محصول</t>
  </si>
  <si>
    <t>پراکندگي جغرافيايي مشتريان</t>
  </si>
  <si>
    <t>نوآوري و برجستگي محصول</t>
  </si>
  <si>
    <t>توضيحات</t>
  </si>
  <si>
    <t>منطقه اي</t>
  </si>
  <si>
    <t>استاني</t>
  </si>
  <si>
    <t>کشوري</t>
  </si>
  <si>
    <t>صادراتي</t>
  </si>
  <si>
    <t>الف) بررسی میزان عرضه محصولات:</t>
  </si>
  <si>
    <t>ميزان تولید داخلی</t>
  </si>
  <si>
    <t>میزان صادرات محصول</t>
  </si>
  <si>
    <t>سال گذشته</t>
  </si>
  <si>
    <t>سال جاری</t>
  </si>
  <si>
    <t>سال آینده</t>
  </si>
  <si>
    <t>ب) بررسی میزان تقاضا محصولات:</t>
  </si>
  <si>
    <t>ميزان مصرف/تقاضای داخلی</t>
  </si>
  <si>
    <t>میزان واردات محصول</t>
  </si>
  <si>
    <t>3- سوابق کاری</t>
  </si>
  <si>
    <t>2-3- سابقه و آشنایی مجری با موضوع طرح (نحوه تأمین مواد اولیه،فرآیند تولید،آشنایی بازار مصرف محصول):</t>
  </si>
  <si>
    <r>
      <t xml:space="preserve"> آیا تاکنون کارگاه یا دفتری داشته اید؟ </t>
    </r>
    <r>
      <rPr>
        <sz val="12"/>
        <rFont val="B Zar"/>
        <charset val="178"/>
      </rPr>
      <t>چند ماه؟</t>
    </r>
  </si>
  <si>
    <t>=</t>
  </si>
  <si>
    <r>
      <t xml:space="preserve">1-3-سوابق كاري مرتبط با نوع فعالیت مجري طرح </t>
    </r>
    <r>
      <rPr>
        <sz val="10"/>
        <color indexed="10"/>
        <rFont val="B Titr"/>
        <charset val="178"/>
      </rPr>
      <t>(با ارائه مدارک معتبر):</t>
    </r>
  </si>
  <si>
    <t>جدول(1): ظرفیت اسمی تجهیزات پیش بینی شده و مفروضات فنی طرح</t>
  </si>
  <si>
    <r>
      <t xml:space="preserve">جدول(2): مقدارظرفیت اسمی ماشین آلات و درصد بهره برداری از ظرفیت عملی طرح </t>
    </r>
    <r>
      <rPr>
        <sz val="11"/>
        <color rgb="FFFF0000"/>
        <rFont val="B Nazanin"/>
        <charset val="178"/>
      </rPr>
      <t>(فقط ستون پنجم این جدول تکمیل شود و درصد بهره برداری نیز قایل تعدیل است)</t>
    </r>
  </si>
  <si>
    <t xml:space="preserve">جدول (3): محاسبه سرمایه گذاری در زمین  </t>
  </si>
  <si>
    <t>جدول (6): مشخصات و ویژگی های ماشین آلات و تجهیزات تولیدی خط تولید</t>
  </si>
  <si>
    <t>جدول (7): تأسیسات عمومی مورد نیاز</t>
  </si>
  <si>
    <t>جدول (8): سایر تجهيزات مورد نياز                         (میلیون ریال)</t>
  </si>
  <si>
    <t>جدول(9): مشخصات و هزينه¬هاي مواد اوليه جهت توليد محصولات طرح</t>
  </si>
  <si>
    <t>جدول (12): هزینه¬های اجاره سالیانه                (میلیون ریال)</t>
  </si>
  <si>
    <t>جدول (13): هزینه های تعمیر و نگهداری                       (میلیون ریال)</t>
  </si>
  <si>
    <t xml:space="preserve">    جدول (14): هزینه های استهلاک                           (میلیون ریال)</t>
  </si>
  <si>
    <t>جدول (15): تفكيك هزينه هاي ثابت و متغير  (در 100 درصد ظرفیت)                            میلیون ریال</t>
  </si>
  <si>
    <t>جدول (16): متوسط قیمت تمام شده</t>
  </si>
  <si>
    <t>جدول (17): میزان محصولات تولیدی و درآمد حاصل از فروش در مدت دوازده ماه: (در ظرفیت 100 درصد)</t>
  </si>
  <si>
    <t>جدول (18): محاسبه بهای تمام شده محصولات</t>
  </si>
  <si>
    <t>جمع هزينه (میلیون ریال)</t>
  </si>
  <si>
    <t>عیدی</t>
  </si>
  <si>
    <t>متوسط حقوق ماهانه (قابل تغییر است) (ريال)</t>
  </si>
  <si>
    <t>بهای تمام شده
تولید محصولات (ریال)</t>
  </si>
  <si>
    <t xml:space="preserve">هزینه تهیه طرح، تحقیقات، اخذ مجوز، حق ثبت و قراردادهای بانکی، کارشناسی و مشاوره جهت ایجاد دانش فنی تولید محصول  </t>
  </si>
  <si>
    <t>ساير هزينه هاي سربار
 (5% اقلام بالا- هزينه هاي اداري و توزيع فروش- هزینه های مالی)</t>
  </si>
  <si>
    <t>متفرقه و پيش بيني نشده توليد
 (5% هزینه های بالا بدون احتساب استهلاك)</t>
  </si>
  <si>
    <t xml:space="preserve">1-1- مشخصات محل اجراي طرح: </t>
  </si>
  <si>
    <t>2-1- مجوزهاي لازم براي راه اندازي کسب و کار</t>
  </si>
  <si>
    <t>1-  محل اجرای طرح و مجوز های لازم</t>
  </si>
  <si>
    <t>4- 1- شرح مختصری از دانش فنی و دلایل انتخاب آن :</t>
  </si>
  <si>
    <t>4- 2- فرآیند تولید:</t>
  </si>
  <si>
    <r>
      <rPr>
        <sz val="8"/>
        <color theme="1"/>
        <rFont val="B Titr"/>
        <charset val="178"/>
      </rPr>
      <t xml:space="preserve">3-4 - نحوه چیدمان دستگاه های تولید مشخص نمودن نوع تجهیزات و ماشین آلات و نیروی انسانی متخصص مورد نیاز جهت کار با دستگاه ها  و نوع مهارت و سطح تحصیلات مورد نیاز:    </t>
    </r>
    <r>
      <rPr>
        <sz val="10"/>
        <color theme="1"/>
        <rFont val="B Titr"/>
        <charset val="178"/>
      </rPr>
      <t xml:space="preserve">                                                                     </t>
    </r>
    <r>
      <rPr>
        <b/>
        <sz val="10"/>
        <color indexed="8"/>
        <rFont val="B Titr"/>
        <charset val="178"/>
      </rPr>
      <t xml:space="preserve">                                                                                                                 </t>
    </r>
  </si>
  <si>
    <t>4- مطالعات فنی و تکنولوژیک:</t>
  </si>
  <si>
    <t>5- مطالعه بازار</t>
  </si>
  <si>
    <t>1-5- مشخصات و بازار محصول:</t>
  </si>
  <si>
    <t xml:space="preserve">2-5- جدول نياز بازار(عرضه و تقاضای محصول): </t>
  </si>
  <si>
    <r>
      <t>6-</t>
    </r>
    <r>
      <rPr>
        <b/>
        <sz val="12"/>
        <color theme="1"/>
        <rFont val="B Titr"/>
        <charset val="178"/>
      </rPr>
      <t> برآورد سرمایه گذاری ثابت مورد نیاز طرح</t>
    </r>
    <r>
      <rPr>
        <b/>
        <sz val="13"/>
        <color rgb="FF002060"/>
        <rFont val="B Nazanin"/>
        <charset val="178"/>
      </rPr>
      <t xml:space="preserve"> </t>
    </r>
  </si>
  <si>
    <t>1-6- مشخصات زمين و هزينه‌هاي سرمايه گذاري در زمين</t>
  </si>
  <si>
    <t>2-6- محوطه سازي و ساختمان</t>
  </si>
  <si>
    <t>3-6- هزینه های ساختمان</t>
  </si>
  <si>
    <r>
      <t>7- ماشین آلا</t>
    </r>
    <r>
      <rPr>
        <b/>
        <sz val="12"/>
        <color theme="1"/>
        <rFont val="B Titr"/>
        <charset val="178"/>
      </rPr>
      <t>ت و</t>
    </r>
    <r>
      <rPr>
        <b/>
        <sz val="12"/>
        <color rgb="FF000000"/>
        <rFont val="B Titr"/>
        <charset val="178"/>
      </rPr>
      <t xml:space="preserve">  تجهیزات ،  تاسیسات</t>
    </r>
  </si>
  <si>
    <t>1-7- ماشین آلات</t>
  </si>
  <si>
    <t>2-7- تأسیسات</t>
  </si>
  <si>
    <t>3-7- سایر تجهیزات</t>
  </si>
  <si>
    <t>8- هزینه های تولید، قیمت تمام شده، جدول درآمدی</t>
  </si>
  <si>
    <t>1-8- هزینه مواد مصرفی</t>
  </si>
  <si>
    <t>2-8- نیروی انسانی و هزینه ‌هاي حقوق و دستمزد</t>
  </si>
  <si>
    <t>3-8- هزینه هاي انرژي (آب، برق، سوخت و ارتباطات)</t>
  </si>
  <si>
    <t>4-8-  هزینه اجاره سالیانه</t>
  </si>
  <si>
    <t>5-8- هزینه هاي تعمیر و نگهداری</t>
  </si>
  <si>
    <t>6-8- هزينه هاي استهلاك</t>
  </si>
  <si>
    <t>7-8- مجموع هزینه های سالیانه تولید و تفكيك هزينه‌هاي ثابت و متغير</t>
  </si>
  <si>
    <t>9- سرمایه گذاری ثابت و  در گردش</t>
  </si>
  <si>
    <t xml:space="preserve">1-9- برآورد سرمایه گذاری ثابت </t>
  </si>
  <si>
    <t>2-9- هزينه هاي قبل از بهره برداري</t>
  </si>
  <si>
    <t>جدول (19): سرمایه گذاری ثابت      (میلیون ریال)</t>
  </si>
  <si>
    <t>جدول (20): هزینه های قبل از بهره برداری       (میلیون ریال)</t>
  </si>
  <si>
    <t xml:space="preserve"> جدول (21): برآورد سرمايه در گردش                  (میلیون ریال)</t>
  </si>
  <si>
    <t>3-9- سرمایه در گردش</t>
  </si>
  <si>
    <t>10- پیش بینی صورت سود و زیان و خلاصه تحلیل اقتصادی</t>
  </si>
  <si>
    <t>1-10- پيش بيني سود و زیان</t>
  </si>
  <si>
    <t>2-10- تحليل‌ اقتصادي</t>
  </si>
  <si>
    <t>جدول(22) پیش بینی صورت سود و زيان طرح                                  میلیون ريال</t>
  </si>
  <si>
    <t xml:space="preserve">جدول(23): تحليل اقتصادي   </t>
  </si>
  <si>
    <r>
      <t xml:space="preserve">جدول (4): هزینه های محوطه سازی </t>
    </r>
    <r>
      <rPr>
        <sz val="10"/>
        <color rgb="FFFF0000"/>
        <rFont val="B Titr"/>
        <charset val="178"/>
      </rPr>
      <t>(هزینه ها قابل تغییر می باشد)</t>
    </r>
    <r>
      <rPr>
        <sz val="10"/>
        <color theme="1"/>
        <rFont val="B Titr"/>
        <charset val="178"/>
      </rPr>
      <t xml:space="preserve">            (میلیون ریال)</t>
    </r>
  </si>
  <si>
    <r>
      <t xml:space="preserve">جدول (5): هزینه های ساختمان سازی </t>
    </r>
    <r>
      <rPr>
        <sz val="10"/>
        <color rgb="FFFF0000"/>
        <rFont val="B Titr"/>
        <charset val="178"/>
      </rPr>
      <t>(هزینه ها قابل تغییر می باشد)</t>
    </r>
  </si>
  <si>
    <r>
      <t>جدول (10): پیش بینی وضعیت نیروی انسانی مورد نیاز و هزینه های مرتبط با آن</t>
    </r>
    <r>
      <rPr>
        <sz val="8"/>
        <color rgb="FFFF0000"/>
        <rFont val="B Titr"/>
        <charset val="178"/>
      </rPr>
      <t>(حقوق ها قابل تغییر می باشد)</t>
    </r>
  </si>
  <si>
    <r>
      <t xml:space="preserve">جدول (11): محاسبه میزان مصرف و هزینه های برق، آب، سوخت و ارتباطات </t>
    </r>
    <r>
      <rPr>
        <sz val="8"/>
        <color rgb="FFFF0000"/>
        <rFont val="B Titr"/>
        <charset val="178"/>
      </rPr>
      <t>(هزینه ها قابل تغییر می باشد)</t>
    </r>
  </si>
  <si>
    <t>سود (زیان) ویژه پیش از کسر مالیات</t>
  </si>
  <si>
    <t>سود (زیان) ویژه پس از کسر مالیات</t>
  </si>
  <si>
    <t>سود خالص پس از کسر مالیات</t>
  </si>
  <si>
    <t>دوره برگشت سرمايه تعدیل شده</t>
  </si>
  <si>
    <t>نرخ بازدهی سرمایه تعدیل شده</t>
  </si>
  <si>
    <t>سود خالص پیش از کسر مالیات</t>
  </si>
  <si>
    <t>نرخ بازدهی سرمایه (ROR)</t>
  </si>
  <si>
    <t>نقطه سربه سر (BEP) (تعداد)</t>
  </si>
  <si>
    <t>نقطه سربه سر (BEP) (درصد)</t>
  </si>
  <si>
    <t>دوره برگشت سرمايه (PBP)</t>
  </si>
  <si>
    <t>نسبت سرمایه گذاری به اشتغال</t>
  </si>
  <si>
    <t>ریال</t>
  </si>
  <si>
    <t>مالیات (x% سود (زیان) ویژه پیش از کسر مالیات)</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</si>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</sst>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0.00_);_(* \(#,##0.00\);_(* &quot;-&quot;??_);_(@_)"/>
    <numFmt numFmtId="164" formatCode="_-* #,##0.00_-;_-* #,##0.00\-;_-* &quot;-&quot;??_-;_-@_-"/>
    <numFmt numFmtId="165" formatCode="0.0"/>
    <numFmt numFmtId="166" formatCode="#,##0.0"/>
    <numFmt numFmtId="167" formatCode="_-* #,##0_-;_-* #,##0\-;_-* &quot;-&quot;??_-;_-@_-"/>
    <numFmt numFmtId="168" formatCode="_(* #,##0.0_);_(* \(#,##0.0\);_(* &quot;-&quot;?_);_(@_)"/>
    <numFmt numFmtId="169" formatCode="_(* #,##0_);_(* \(#,##0\);_(* &quot;-&quot;?_);_(@_)"/>
    <numFmt numFmtId="170" formatCode="_(* #,##0_);_(* \(#,##0\);_(* &quot;-&quot;??_);_(@_)"/>
    <numFmt numFmtId="171" formatCode="0.0%"/>
    <numFmt numFmtId="172" formatCode="#####\-#####"/>
    <numFmt numFmtId="173" formatCode="###\-######\-#"/>
    <numFmt numFmtId="174" formatCode="0###\-###\-####"/>
  </numFmts>
  <fonts count="58">
    <font>
      <sz val="11"/>
      <color theme="1"/>
      <name val="Calibri"/>
      <family val="2"/>
      <scheme val="minor"/>
    </font>
    <font>
      <sz val="11"/>
      <color theme="1"/>
      <name val="Calibri"/>
      <family val="2"/>
      <scheme val="minor"/>
    </font>
    <font>
      <sz val="8"/>
      <color rgb="FF000000"/>
      <name val="B Nazanin"/>
      <charset val="178"/>
    </font>
    <font>
      <sz val="11"/>
      <color theme="1"/>
      <name val="B Nazanin"/>
      <charset val="178"/>
    </font>
    <font>
      <b/>
      <sz val="13"/>
      <color rgb="FF002060"/>
      <name val="B Nazanin"/>
      <charset val="178"/>
    </font>
    <font>
      <b/>
      <sz val="12"/>
      <color rgb="FF5B9BD5"/>
      <name val="B Nazanin"/>
      <charset val="178"/>
    </font>
    <font>
      <sz val="9"/>
      <color rgb="FF000000"/>
      <name val="B Nazanin"/>
      <charset val="178"/>
    </font>
    <font>
      <sz val="6"/>
      <color rgb="FF000000"/>
      <name val="B Nazanin"/>
      <charset val="178"/>
    </font>
    <font>
      <sz val="10"/>
      <color rgb="FF000000"/>
      <name val="B Nazanin"/>
      <charset val="178"/>
    </font>
    <font>
      <sz val="10"/>
      <color theme="1"/>
      <name val="B Nazanin"/>
      <charset val="178"/>
    </font>
    <font>
      <sz val="7"/>
      <color rgb="FF000000"/>
      <name val="B Nazanin"/>
      <charset val="178"/>
    </font>
    <font>
      <i/>
      <sz val="8"/>
      <color rgb="FF000000"/>
      <name val="B Nazanin"/>
      <charset val="178"/>
    </font>
    <font>
      <i/>
      <sz val="7"/>
      <color rgb="FF000000"/>
      <name val="B Nazanin"/>
      <charset val="178"/>
    </font>
    <font>
      <sz val="5"/>
      <color rgb="FF000000"/>
      <name val="B Nazanin"/>
      <charset val="178"/>
    </font>
    <font>
      <sz val="8"/>
      <color theme="1"/>
      <name val="B Nazanin"/>
      <charset val="178"/>
    </font>
    <font>
      <i/>
      <sz val="5"/>
      <color rgb="FF000000"/>
      <name val="B Nazanin"/>
      <charset val="178"/>
    </font>
    <font>
      <sz val="11"/>
      <color theme="1"/>
      <name val="Arial"/>
      <family val="2"/>
      <charset val="178"/>
    </font>
    <font>
      <sz val="11"/>
      <color indexed="8"/>
      <name val="Arial"/>
      <family val="2"/>
      <charset val="178"/>
    </font>
    <font>
      <b/>
      <sz val="12"/>
      <color theme="1"/>
      <name val="B Nazanin"/>
      <charset val="178"/>
    </font>
    <font>
      <sz val="12"/>
      <color theme="1"/>
      <name val="B Nazanin"/>
      <charset val="178"/>
    </font>
    <font>
      <sz val="12"/>
      <color indexed="8"/>
      <name val="B Nazanin"/>
      <charset val="178"/>
    </font>
    <font>
      <b/>
      <sz val="12"/>
      <color theme="3"/>
      <name val="B Nazanin"/>
      <charset val="178"/>
    </font>
    <font>
      <sz val="12"/>
      <color indexed="8"/>
      <name val="Calibri"/>
      <family val="2"/>
      <scheme val="minor"/>
    </font>
    <font>
      <sz val="9"/>
      <color theme="1"/>
      <name val="B Nazanin"/>
      <charset val="178"/>
    </font>
    <font>
      <sz val="11"/>
      <color rgb="FF000000"/>
      <name val="B Nazanin"/>
      <charset val="178"/>
    </font>
    <font>
      <sz val="12"/>
      <color rgb="FF000000"/>
      <name val="B Nazanin"/>
      <charset val="178"/>
    </font>
    <font>
      <sz val="12"/>
      <color theme="0"/>
      <name val="B Titr"/>
      <charset val="178"/>
    </font>
    <font>
      <sz val="14"/>
      <color rgb="FFFFC000"/>
      <name val="B Titr"/>
      <charset val="178"/>
    </font>
    <font>
      <sz val="10"/>
      <color theme="0"/>
      <name val="B Titr"/>
      <charset val="178"/>
    </font>
    <font>
      <b/>
      <sz val="11"/>
      <color theme="1"/>
      <name val="B Titr"/>
      <charset val="178"/>
    </font>
    <font>
      <sz val="9"/>
      <color indexed="81"/>
      <name val="Tahoma"/>
      <family val="2"/>
    </font>
    <font>
      <b/>
      <sz val="9"/>
      <color indexed="81"/>
      <name val="Tahoma"/>
      <family val="2"/>
    </font>
    <font>
      <sz val="11"/>
      <color theme="1"/>
      <name val="Calibri"/>
      <family val="2"/>
      <charset val="178"/>
      <scheme val="minor"/>
    </font>
    <font>
      <sz val="12"/>
      <color theme="1"/>
      <name val="B Titr"/>
      <charset val="178"/>
    </font>
    <font>
      <sz val="12"/>
      <color theme="1"/>
      <name val="B Zar"/>
      <charset val="178"/>
    </font>
    <font>
      <sz val="11"/>
      <color theme="1"/>
      <name val="B Zar"/>
      <charset val="178"/>
    </font>
    <font>
      <sz val="10"/>
      <color theme="1"/>
      <name val="B Titr"/>
      <charset val="178"/>
    </font>
    <font>
      <sz val="10"/>
      <color theme="1"/>
      <name val="B Zar"/>
      <charset val="178"/>
    </font>
    <font>
      <b/>
      <sz val="10"/>
      <color indexed="8"/>
      <name val="B Titr"/>
      <charset val="178"/>
    </font>
    <font>
      <sz val="13"/>
      <color theme="1"/>
      <name val="B Zar"/>
      <charset val="178"/>
    </font>
    <font>
      <b/>
      <sz val="10"/>
      <color rgb="FFFF0000"/>
      <name val="B Zar"/>
      <charset val="178"/>
    </font>
    <font>
      <u/>
      <sz val="11"/>
      <color theme="10"/>
      <name val="Calibri"/>
      <family val="2"/>
      <charset val="178"/>
      <scheme val="minor"/>
    </font>
    <font>
      <i/>
      <sz val="14"/>
      <color theme="1"/>
      <name val="Baskerville Old Face"/>
      <family val="1"/>
    </font>
    <font>
      <sz val="11"/>
      <color theme="1"/>
      <name val="B Titr"/>
      <charset val="178"/>
    </font>
    <font>
      <b/>
      <sz val="12"/>
      <color rgb="FFFF0000"/>
      <name val="B Zar"/>
      <charset val="178"/>
    </font>
    <font>
      <sz val="11"/>
      <color rgb="FFFF0000"/>
      <name val="B Nazanin"/>
      <charset val="178"/>
    </font>
    <font>
      <sz val="12"/>
      <name val="B Zar"/>
      <charset val="178"/>
    </font>
    <font>
      <sz val="9"/>
      <color rgb="FFFF0000"/>
      <name val="B Zar"/>
      <charset val="178"/>
    </font>
    <font>
      <sz val="10"/>
      <color rgb="FFFF0000"/>
      <name val="B Zar"/>
      <charset val="178"/>
    </font>
    <font>
      <sz val="8"/>
      <color theme="1"/>
      <name val="B Titr"/>
      <charset val="178"/>
    </font>
    <font>
      <sz val="10"/>
      <color indexed="10"/>
      <name val="B Titr"/>
      <charset val="178"/>
    </font>
    <font>
      <b/>
      <sz val="12"/>
      <color theme="1"/>
      <name val="B Titr"/>
      <charset val="178"/>
    </font>
    <font>
      <b/>
      <sz val="10"/>
      <color theme="1"/>
      <name val="B Nazanin"/>
      <charset val="178"/>
    </font>
    <font>
      <sz val="11"/>
      <color rgb="FF000000"/>
      <name val="B Titr"/>
      <charset val="178"/>
    </font>
    <font>
      <b/>
      <sz val="12"/>
      <color rgb="FF000000"/>
      <name val="B Titr"/>
      <charset val="178"/>
    </font>
    <font>
      <sz val="10"/>
      <color rgb="FFFF0000"/>
      <name val="B Titr"/>
      <charset val="178"/>
    </font>
    <font>
      <sz val="8"/>
      <color rgb="FFFF0000"/>
      <name val="B Titr"/>
      <charset val="178"/>
    </font>
    <font>
      <sz val="11"/>
      <color theme="0"/>
      <name val="B Nazanin"/>
      <charset val="178"/>
    </font>
  </fonts>
  <fills count="15">
    <fill>
      <patternFill patternType="none"/>
    </fill>
    <fill>
      <patternFill patternType="gray125"/>
    </fill>
    <fill>
      <patternFill patternType="solid">
        <fgColor rgb="FFDAEEF3"/>
        <bgColor indexed="64"/>
      </patternFill>
    </fill>
    <fill>
      <patternFill patternType="solid">
        <fgColor rgb="FFDCE6F1"/>
        <bgColor indexed="64"/>
      </patternFill>
    </fill>
    <fill>
      <patternFill patternType="solid">
        <fgColor rgb="FFFFFFFF"/>
        <bgColor indexed="64"/>
      </patternFill>
    </fill>
    <fill>
      <patternFill patternType="solid">
        <fgColor rgb="FFDEEAF6"/>
        <bgColor indexed="64"/>
      </patternFill>
    </fill>
    <fill>
      <patternFill patternType="solid">
        <fgColor theme="4" tint="0.79998168889431442"/>
        <bgColor indexed="64"/>
      </patternFill>
    </fill>
    <fill>
      <patternFill patternType="solid">
        <fgColor rgb="FFFFFF00"/>
        <bgColor indexed="64"/>
      </patternFill>
    </fill>
    <fill>
      <patternFill patternType="solid">
        <fgColor theme="3"/>
        <bgColor indexed="64"/>
      </patternFill>
    </fill>
    <fill>
      <patternFill patternType="solid">
        <fgColor theme="1" tint="0.499984740745262"/>
        <bgColor indexed="64"/>
      </patternFill>
    </fill>
    <fill>
      <patternFill patternType="solid">
        <fgColor theme="2" tint="-0.499984740745262"/>
        <bgColor indexed="64"/>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theme="0" tint="-4.9989318521683403E-2"/>
        <bgColor indexed="64"/>
      </patternFill>
    </fill>
  </fills>
  <borders count="89">
    <border>
      <left/>
      <right/>
      <top/>
      <bottom/>
      <diagonal/>
    </border>
    <border>
      <left style="medium">
        <color rgb="FF00B0F0"/>
      </left>
      <right style="medium">
        <color rgb="FF00B0F0"/>
      </right>
      <top style="medium">
        <color rgb="FF00B0F0"/>
      </top>
      <bottom style="medium">
        <color rgb="FF00B0F0"/>
      </bottom>
      <diagonal/>
    </border>
    <border>
      <left style="medium">
        <color rgb="FF00B0F0"/>
      </left>
      <right style="medium">
        <color rgb="FF00B0F0"/>
      </right>
      <top style="medium">
        <color rgb="FF00B0F0"/>
      </top>
      <bottom/>
      <diagonal/>
    </border>
    <border>
      <left style="medium">
        <color rgb="FF00B0F0"/>
      </left>
      <right style="medium">
        <color rgb="FF00B0F0"/>
      </right>
      <top/>
      <bottom style="medium">
        <color rgb="FF00B0F0"/>
      </bottom>
      <diagonal/>
    </border>
    <border>
      <left style="medium">
        <color rgb="FF00B0F0"/>
      </left>
      <right/>
      <top style="medium">
        <color rgb="FF00B0F0"/>
      </top>
      <bottom style="medium">
        <color rgb="FF00B0F0"/>
      </bottom>
      <diagonal/>
    </border>
    <border>
      <left style="medium">
        <color rgb="FF00B0F0"/>
      </left>
      <right/>
      <top style="medium">
        <color rgb="FF00B0F0"/>
      </top>
      <bottom/>
      <diagonal/>
    </border>
    <border>
      <left style="medium">
        <color rgb="FF00B0F0"/>
      </left>
      <right/>
      <top/>
      <bottom style="medium">
        <color rgb="FF00B0F0"/>
      </bottom>
      <diagonal/>
    </border>
    <border>
      <left/>
      <right/>
      <top/>
      <bottom style="medium">
        <color rgb="FF00B0F0"/>
      </bottom>
      <diagonal/>
    </border>
    <border>
      <left/>
      <right style="medium">
        <color rgb="FF00B0F0"/>
      </right>
      <top/>
      <bottom style="medium">
        <color rgb="FF00B0F0"/>
      </bottom>
      <diagonal/>
    </border>
    <border>
      <left/>
      <right/>
      <top style="medium">
        <color rgb="FF00B0F0"/>
      </top>
      <bottom style="medium">
        <color rgb="FF00B0F0"/>
      </bottom>
      <diagonal/>
    </border>
    <border>
      <left/>
      <right style="medium">
        <color rgb="FF00B0F0"/>
      </right>
      <top style="medium">
        <color rgb="FF00B0F0"/>
      </top>
      <bottom style="medium">
        <color rgb="FF00B0F0"/>
      </bottom>
      <diagonal/>
    </border>
    <border>
      <left style="medium">
        <color rgb="FF00B0F0"/>
      </left>
      <right style="medium">
        <color theme="4" tint="0.39994506668294322"/>
      </right>
      <top style="medium">
        <color rgb="FF00B0F0"/>
      </top>
      <bottom/>
      <diagonal/>
    </border>
    <border>
      <left style="medium">
        <color rgb="FF00B0F0"/>
      </left>
      <right style="medium">
        <color theme="4" tint="0.39994506668294322"/>
      </right>
      <top/>
      <bottom style="medium">
        <color rgb="FF00B0F0"/>
      </bottom>
      <diagonal/>
    </border>
    <border>
      <left style="medium">
        <color rgb="FF00B0F0"/>
      </left>
      <right style="medium">
        <color rgb="FF00B0F0"/>
      </right>
      <top/>
      <bottom/>
      <diagonal/>
    </border>
    <border>
      <left/>
      <right style="medium">
        <color rgb="FF00B0F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rgb="FF00B0F0"/>
      </top>
      <bottom/>
      <diagonal/>
    </border>
    <border>
      <left/>
      <right style="thin">
        <color indexed="64"/>
      </right>
      <top style="thin">
        <color indexed="64"/>
      </top>
      <bottom style="thin">
        <color indexed="64"/>
      </bottom>
      <diagonal/>
    </border>
    <border>
      <left style="medium">
        <color indexed="64"/>
      </left>
      <right style="medium">
        <color indexed="64"/>
      </right>
      <top style="dashDotDot">
        <color indexed="64"/>
      </top>
      <bottom/>
      <diagonal/>
    </border>
    <border>
      <left style="medium">
        <color indexed="64"/>
      </left>
      <right/>
      <top style="dashDotDot">
        <color indexed="64"/>
      </top>
      <bottom/>
      <diagonal/>
    </border>
    <border>
      <left/>
      <right/>
      <top style="dashDotDot">
        <color indexed="64"/>
      </top>
      <bottom/>
      <diagonal/>
    </border>
    <border>
      <left/>
      <right style="medium">
        <color indexed="64"/>
      </right>
      <top style="dashDotDot">
        <color indexed="64"/>
      </top>
      <bottom/>
      <diagonal/>
    </border>
    <border>
      <left style="medium">
        <color indexed="64"/>
      </left>
      <right/>
      <top style="mediumDashed">
        <color indexed="64"/>
      </top>
      <bottom style="medium">
        <color indexed="64"/>
      </bottom>
      <diagonal/>
    </border>
    <border>
      <left/>
      <right/>
      <top style="mediumDashed">
        <color indexed="64"/>
      </top>
      <bottom style="medium">
        <color indexed="64"/>
      </bottom>
      <diagonal/>
    </border>
    <border>
      <left/>
      <right style="medium">
        <color indexed="64"/>
      </right>
      <top style="mediumDashed">
        <color indexed="64"/>
      </top>
      <bottom style="medium">
        <color indexed="64"/>
      </bottom>
      <diagonal/>
    </border>
    <border>
      <left style="medium">
        <color indexed="64"/>
      </left>
      <right style="medium">
        <color indexed="64"/>
      </right>
      <top style="mediumDashDot">
        <color indexed="64"/>
      </top>
      <bottom style="medium">
        <color indexed="64"/>
      </bottom>
      <diagonal/>
    </border>
    <border>
      <left style="medium">
        <color theme="4" tint="-0.24994659260841701"/>
      </left>
      <right style="medium">
        <color theme="4" tint="-0.24994659260841701"/>
      </right>
      <top style="medium">
        <color theme="4" tint="-0.24994659260841701"/>
      </top>
      <bottom style="medium">
        <color theme="4" tint="-0.24994659260841701"/>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16" fillId="0" borderId="0"/>
    <xf numFmtId="164" fontId="17" fillId="0" borderId="0" applyFont="0" applyFill="0" applyBorder="0" applyAlignment="0" applyProtection="0"/>
    <xf numFmtId="9" fontId="17" fillId="0" borderId="0" applyFont="0" applyFill="0" applyBorder="0" applyAlignment="0" applyProtection="0"/>
    <xf numFmtId="0" fontId="32" fillId="0" borderId="0"/>
    <xf numFmtId="9" fontId="32" fillId="0" borderId="0" applyFont="0" applyFill="0" applyBorder="0" applyAlignment="0" applyProtection="0"/>
    <xf numFmtId="0" fontId="41" fillId="0" borderId="0" applyNumberFormat="0" applyFill="0" applyBorder="0" applyAlignment="0" applyProtection="0"/>
  </cellStyleXfs>
  <cellXfs count="732">
    <xf numFmtId="0" fontId="0" fillId="0" borderId="0" xfId="0"/>
    <xf numFmtId="0" fontId="2" fillId="2" borderId="6" xfId="0" applyFont="1" applyFill="1" applyBorder="1" applyAlignment="1">
      <alignment horizontal="center" vertical="center" wrapText="1" readingOrder="2"/>
    </xf>
    <xf numFmtId="0" fontId="2" fillId="0" borderId="3" xfId="0" applyFont="1" applyBorder="1" applyAlignment="1">
      <alignment horizontal="center" vertical="center" wrapText="1" readingOrder="2"/>
    </xf>
    <xf numFmtId="0" fontId="2" fillId="0" borderId="6" xfId="0" applyFont="1" applyBorder="1" applyAlignment="1">
      <alignment horizontal="center" vertical="center" wrapText="1" readingOrder="2"/>
    </xf>
    <xf numFmtId="0" fontId="2" fillId="2" borderId="1" xfId="0" applyFont="1" applyFill="1" applyBorder="1" applyAlignment="1">
      <alignment horizontal="center" vertical="center" textRotation="90" wrapText="1" readingOrder="2"/>
    </xf>
    <xf numFmtId="0" fontId="6" fillId="0" borderId="3" xfId="0" applyFont="1" applyBorder="1" applyAlignment="1">
      <alignment horizontal="center" vertical="center" wrapText="1" readingOrder="2"/>
    </xf>
    <xf numFmtId="0" fontId="2" fillId="2" borderId="1" xfId="0" applyFont="1" applyFill="1" applyBorder="1" applyAlignment="1">
      <alignment horizontal="center" vertical="center" wrapText="1" readingOrder="2"/>
    </xf>
    <xf numFmtId="165" fontId="2" fillId="0" borderId="3" xfId="0" applyNumberFormat="1" applyFont="1" applyBorder="1" applyAlignment="1">
      <alignment horizontal="center" vertical="center" wrapText="1" readingOrder="2"/>
    </xf>
    <xf numFmtId="165" fontId="9" fillId="2" borderId="3" xfId="1" applyNumberFormat="1" applyFont="1" applyFill="1" applyBorder="1" applyAlignment="1">
      <alignment horizontal="center" vertical="center" wrapText="1"/>
    </xf>
    <xf numFmtId="0" fontId="2" fillId="2" borderId="11" xfId="0" applyFont="1" applyFill="1" applyBorder="1" applyAlignment="1">
      <alignment horizontal="center" vertical="center" wrapText="1" readingOrder="2"/>
    </xf>
    <xf numFmtId="0" fontId="2" fillId="2" borderId="12" xfId="0" applyFont="1" applyFill="1" applyBorder="1" applyAlignment="1">
      <alignment horizontal="center" vertical="center" wrapText="1" readingOrder="2"/>
    </xf>
    <xf numFmtId="0" fontId="10" fillId="2" borderId="6" xfId="0" applyFont="1" applyFill="1" applyBorder="1" applyAlignment="1">
      <alignment horizontal="center" vertical="center" wrapText="1" readingOrder="2"/>
    </xf>
    <xf numFmtId="0" fontId="2" fillId="2" borderId="8" xfId="0" applyFont="1" applyFill="1" applyBorder="1" applyAlignment="1">
      <alignment horizontal="center" vertical="center" wrapText="1" readingOrder="2"/>
    </xf>
    <xf numFmtId="3" fontId="2" fillId="0" borderId="1" xfId="0" applyNumberFormat="1" applyFont="1" applyBorder="1" applyAlignment="1">
      <alignment horizontal="center" vertical="center" wrapText="1" readingOrder="2"/>
    </xf>
    <xf numFmtId="3" fontId="2" fillId="0" borderId="3" xfId="0" applyNumberFormat="1" applyFont="1" applyBorder="1" applyAlignment="1">
      <alignment horizontal="center" vertical="center" wrapText="1" readingOrder="2"/>
    </xf>
    <xf numFmtId="0" fontId="2" fillId="3" borderId="1" xfId="0" applyFont="1" applyFill="1" applyBorder="1" applyAlignment="1">
      <alignment horizontal="center" vertical="center" textRotation="90" wrapText="1"/>
    </xf>
    <xf numFmtId="0" fontId="2" fillId="3" borderId="4" xfId="0" applyFont="1" applyFill="1" applyBorder="1" applyAlignment="1">
      <alignment horizontal="center" vertical="center" wrapText="1" readingOrder="2"/>
    </xf>
    <xf numFmtId="0" fontId="2" fillId="3" borderId="4" xfId="0" applyFont="1" applyFill="1" applyBorder="1" applyAlignment="1">
      <alignment horizontal="center" vertical="center" textRotation="90" wrapText="1"/>
    </xf>
    <xf numFmtId="0" fontId="11" fillId="0" borderId="3" xfId="0" applyFont="1" applyBorder="1" applyAlignment="1">
      <alignment horizontal="center" vertical="center" wrapText="1" readingOrder="2"/>
    </xf>
    <xf numFmtId="0" fontId="11" fillId="3" borderId="6" xfId="0" applyFont="1" applyFill="1" applyBorder="1" applyAlignment="1">
      <alignment horizontal="center" vertical="center" wrapText="1"/>
    </xf>
    <xf numFmtId="0" fontId="2" fillId="3" borderId="1" xfId="0" applyFont="1" applyFill="1" applyBorder="1" applyAlignment="1">
      <alignment horizontal="center" vertical="center" wrapText="1" readingOrder="2"/>
    </xf>
    <xf numFmtId="166" fontId="2" fillId="3" borderId="1" xfId="0" applyNumberFormat="1" applyFont="1" applyFill="1" applyBorder="1" applyAlignment="1">
      <alignment horizontal="center" vertical="center" wrapText="1" readingOrder="2"/>
    </xf>
    <xf numFmtId="0" fontId="3" fillId="0" borderId="0" xfId="0" applyFont="1"/>
    <xf numFmtId="166" fontId="11" fillId="0" borderId="1" xfId="0" applyNumberFormat="1" applyFont="1" applyBorder="1" applyAlignment="1">
      <alignment horizontal="center" vertical="center" wrapText="1"/>
    </xf>
    <xf numFmtId="0" fontId="11" fillId="3" borderId="6" xfId="0" applyFont="1" applyFill="1" applyBorder="1" applyAlignment="1">
      <alignment horizontal="center" vertical="center" textRotation="90" wrapText="1"/>
    </xf>
    <xf numFmtId="0" fontId="2" fillId="3" borderId="6" xfId="0" applyFont="1" applyFill="1" applyBorder="1" applyAlignment="1">
      <alignment horizontal="center" vertical="center" wrapText="1"/>
    </xf>
    <xf numFmtId="0" fontId="2" fillId="2" borderId="10" xfId="0" applyFont="1" applyFill="1" applyBorder="1" applyAlignment="1">
      <alignment horizontal="center" vertical="center" wrapText="1" readingOrder="2"/>
    </xf>
    <xf numFmtId="0" fontId="10" fillId="2" borderId="8" xfId="0" applyFont="1" applyFill="1" applyBorder="1" applyAlignment="1">
      <alignment horizontal="center" vertical="center" wrapText="1" readingOrder="2"/>
    </xf>
    <xf numFmtId="0" fontId="2" fillId="4" borderId="3" xfId="0" applyFont="1" applyFill="1" applyBorder="1" applyAlignment="1">
      <alignment horizontal="center" vertical="center" wrapText="1" readingOrder="2"/>
    </xf>
    <xf numFmtId="0" fontId="13" fillId="0" borderId="8" xfId="0" applyFont="1" applyBorder="1" applyAlignment="1">
      <alignment horizontal="center" vertical="center" wrapText="1" readingOrder="2"/>
    </xf>
    <xf numFmtId="0" fontId="2" fillId="0" borderId="8" xfId="0" applyFont="1" applyBorder="1" applyAlignment="1">
      <alignment horizontal="center" vertical="center" wrapText="1" readingOrder="2"/>
    </xf>
    <xf numFmtId="3" fontId="2" fillId="2" borderId="8" xfId="0" applyNumberFormat="1" applyFont="1" applyFill="1" applyBorder="1" applyAlignment="1">
      <alignment horizontal="center" vertical="center" wrapText="1" readingOrder="2"/>
    </xf>
    <xf numFmtId="0" fontId="9" fillId="4" borderId="1"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2" fillId="4" borderId="8" xfId="0" applyFont="1" applyFill="1" applyBorder="1" applyAlignment="1">
      <alignment horizontal="center" vertical="center" wrapText="1" readingOrder="2"/>
    </xf>
    <xf numFmtId="0" fontId="14" fillId="2" borderId="1" xfId="0" applyFont="1" applyFill="1" applyBorder="1" applyAlignment="1">
      <alignment horizontal="center" vertical="center" wrapText="1" readingOrder="2"/>
    </xf>
    <xf numFmtId="0" fontId="14" fillId="0" borderId="3" xfId="0" applyFont="1" applyBorder="1" applyAlignment="1">
      <alignment horizontal="center" vertical="center" wrapText="1" readingOrder="2"/>
    </xf>
    <xf numFmtId="0" fontId="14" fillId="2" borderId="3" xfId="0" applyFont="1" applyFill="1" applyBorder="1" applyAlignment="1">
      <alignment horizontal="center" vertical="center" wrapText="1" readingOrder="2"/>
    </xf>
    <xf numFmtId="0" fontId="14" fillId="0" borderId="1" xfId="0" applyFont="1" applyBorder="1" applyAlignment="1">
      <alignment horizontal="center"/>
    </xf>
    <xf numFmtId="166" fontId="9" fillId="0" borderId="1" xfId="0" applyNumberFormat="1" applyFont="1" applyBorder="1" applyAlignment="1">
      <alignment horizontal="center" wrapText="1"/>
    </xf>
    <xf numFmtId="0" fontId="2" fillId="2" borderId="1" xfId="0" applyFont="1" applyFill="1" applyBorder="1" applyAlignment="1">
      <alignment horizontal="center" vertical="center" textRotation="180" wrapText="1" readingOrder="2"/>
    </xf>
    <xf numFmtId="0" fontId="2" fillId="4" borderId="6" xfId="0" applyFont="1" applyFill="1" applyBorder="1" applyAlignment="1">
      <alignment horizontal="center" vertical="center" wrapText="1" readingOrder="2"/>
    </xf>
    <xf numFmtId="0" fontId="2" fillId="0" borderId="8" xfId="0" applyFont="1" applyBorder="1" applyAlignment="1">
      <alignment horizontal="center" vertical="center" readingOrder="2"/>
    </xf>
    <xf numFmtId="0" fontId="2" fillId="0" borderId="3" xfId="0" applyFont="1" applyBorder="1" applyAlignment="1">
      <alignment horizontal="center" vertical="center"/>
    </xf>
    <xf numFmtId="3" fontId="2" fillId="2" borderId="3" xfId="0" applyNumberFormat="1" applyFont="1" applyFill="1" applyBorder="1" applyAlignment="1">
      <alignment horizontal="center" vertical="center" wrapText="1" readingOrder="2"/>
    </xf>
    <xf numFmtId="0" fontId="2" fillId="0" borderId="8" xfId="0" applyFont="1" applyBorder="1" applyAlignment="1">
      <alignment horizontal="center" vertical="center" wrapText="1"/>
    </xf>
    <xf numFmtId="0" fontId="9" fillId="0" borderId="0" xfId="0" applyFont="1" applyAlignment="1">
      <alignment vertical="center" wrapText="1"/>
    </xf>
    <xf numFmtId="0" fontId="2" fillId="2" borderId="8" xfId="0" applyFont="1" applyFill="1" applyBorder="1" applyAlignment="1">
      <alignment horizontal="center" vertical="center"/>
    </xf>
    <xf numFmtId="0" fontId="15" fillId="0" borderId="8" xfId="0" applyFont="1" applyBorder="1" applyAlignment="1">
      <alignment horizontal="center" vertical="center" wrapText="1" readingOrder="2"/>
    </xf>
    <xf numFmtId="0" fontId="2" fillId="2" borderId="1" xfId="0" applyFont="1" applyFill="1" applyBorder="1" applyAlignment="1">
      <alignment horizontal="center" vertical="center" readingOrder="2"/>
    </xf>
    <xf numFmtId="0" fontId="10" fillId="0" borderId="14" xfId="0" applyFont="1" applyBorder="1" applyAlignment="1">
      <alignment horizontal="center" vertical="center" wrapText="1" readingOrder="2"/>
    </xf>
    <xf numFmtId="0" fontId="10" fillId="0" borderId="10" xfId="0" applyFont="1" applyBorder="1" applyAlignment="1">
      <alignment horizontal="center" vertical="center" wrapText="1" readingOrder="2"/>
    </xf>
    <xf numFmtId="9" fontId="2" fillId="0" borderId="8" xfId="2" applyFont="1" applyBorder="1" applyAlignment="1">
      <alignment horizontal="center" vertical="center" wrapText="1" readingOrder="2"/>
    </xf>
    <xf numFmtId="0" fontId="2" fillId="0" borderId="3" xfId="0" applyFont="1" applyBorder="1" applyAlignment="1">
      <alignment horizontal="center" vertical="center" readingOrder="2"/>
    </xf>
    <xf numFmtId="0" fontId="6" fillId="0" borderId="0" xfId="0" applyFont="1" applyFill="1" applyBorder="1" applyAlignment="1">
      <alignment horizontal="center" vertical="center" wrapText="1" readingOrder="2"/>
    </xf>
    <xf numFmtId="0" fontId="2" fillId="0" borderId="0" xfId="0" applyFont="1" applyFill="1" applyBorder="1" applyAlignment="1">
      <alignment horizontal="center" vertical="center" wrapText="1" readingOrder="2"/>
    </xf>
    <xf numFmtId="0" fontId="2" fillId="2" borderId="5" xfId="0" applyFont="1" applyFill="1" applyBorder="1" applyAlignment="1">
      <alignment horizontal="center" vertical="center" wrapText="1" readingOrder="2"/>
    </xf>
    <xf numFmtId="0" fontId="2" fillId="2" borderId="2" xfId="0" applyFont="1" applyFill="1" applyBorder="1" applyAlignment="1">
      <alignment horizontal="center" vertical="center" wrapText="1" readingOrder="2"/>
    </xf>
    <xf numFmtId="0" fontId="2" fillId="2" borderId="3" xfId="0" applyFont="1" applyFill="1" applyBorder="1" applyAlignment="1">
      <alignment horizontal="center" vertical="center" wrapText="1" readingOrder="2"/>
    </xf>
    <xf numFmtId="0" fontId="2" fillId="2" borderId="4" xfId="0" applyFont="1" applyFill="1" applyBorder="1" applyAlignment="1">
      <alignment horizontal="center" vertical="center" wrapText="1" readingOrder="2"/>
    </xf>
    <xf numFmtId="0" fontId="2" fillId="2" borderId="10" xfId="0" applyFont="1" applyFill="1" applyBorder="1" applyAlignment="1">
      <alignment horizontal="center" vertical="center" wrapText="1" readingOrder="2"/>
    </xf>
    <xf numFmtId="0" fontId="16" fillId="0" borderId="0" xfId="3"/>
    <xf numFmtId="0" fontId="2" fillId="2" borderId="10" xfId="0" applyFont="1" applyFill="1" applyBorder="1" applyAlignment="1">
      <alignment horizontal="center" vertical="center" readingOrder="2"/>
    </xf>
    <xf numFmtId="0" fontId="2" fillId="2" borderId="3" xfId="0" applyFont="1" applyFill="1" applyBorder="1" applyAlignment="1">
      <alignment horizontal="center" vertical="center" readingOrder="2"/>
    </xf>
    <xf numFmtId="167" fontId="18" fillId="0" borderId="0" xfId="4" applyNumberFormat="1" applyFont="1" applyFill="1" applyBorder="1" applyAlignment="1" applyProtection="1">
      <alignment horizontal="right"/>
    </xf>
    <xf numFmtId="37" fontId="2" fillId="0" borderId="6" xfId="1" applyNumberFormat="1" applyFont="1" applyBorder="1" applyAlignment="1">
      <alignment horizontal="center" vertical="center" wrapText="1" readingOrder="2"/>
    </xf>
    <xf numFmtId="165" fontId="2" fillId="0" borderId="12" xfId="1" applyNumberFormat="1" applyFont="1" applyBorder="1" applyAlignment="1" applyProtection="1">
      <alignment horizontal="center" vertical="center" wrapText="1" readingOrder="2"/>
    </xf>
    <xf numFmtId="0" fontId="3" fillId="0" borderId="0" xfId="0" applyFont="1" applyAlignment="1"/>
    <xf numFmtId="0" fontId="2" fillId="0" borderId="6" xfId="0" applyFont="1" applyBorder="1" applyAlignment="1" applyProtection="1">
      <alignment horizontal="center" vertical="center" wrapText="1" readingOrder="2"/>
      <protection locked="0"/>
    </xf>
    <xf numFmtId="37" fontId="2" fillId="0" borderId="6" xfId="1" applyNumberFormat="1" applyFont="1" applyBorder="1" applyAlignment="1" applyProtection="1">
      <alignment horizontal="center" vertical="center" wrapText="1" readingOrder="2"/>
      <protection locked="0"/>
    </xf>
    <xf numFmtId="0" fontId="3" fillId="0" borderId="7" xfId="0" applyFont="1" applyBorder="1" applyAlignment="1"/>
    <xf numFmtId="0" fontId="3" fillId="0" borderId="1" xfId="0" applyFont="1" applyBorder="1" applyAlignment="1">
      <alignment horizontal="center"/>
    </xf>
    <xf numFmtId="37" fontId="2" fillId="9" borderId="6" xfId="1" applyNumberFormat="1" applyFont="1" applyFill="1" applyBorder="1" applyAlignment="1" applyProtection="1">
      <alignment horizontal="center" vertical="center" wrapText="1" readingOrder="2"/>
      <protection locked="0"/>
    </xf>
    <xf numFmtId="0" fontId="2" fillId="9" borderId="3" xfId="0" applyFont="1" applyFill="1" applyBorder="1" applyAlignment="1">
      <alignment horizontal="center" vertical="center" wrapText="1" readingOrder="2"/>
    </xf>
    <xf numFmtId="170" fontId="2" fillId="0" borderId="3" xfId="1" applyNumberFormat="1" applyFont="1" applyBorder="1" applyAlignment="1" applyProtection="1">
      <alignment horizontal="center" vertical="center" wrapText="1" readingOrder="2"/>
      <protection locked="0"/>
    </xf>
    <xf numFmtId="0" fontId="2" fillId="0" borderId="3" xfId="0" applyFont="1" applyBorder="1" applyAlignment="1" applyProtection="1">
      <alignment horizontal="center" vertical="center" wrapText="1" readingOrder="2"/>
      <protection locked="0"/>
    </xf>
    <xf numFmtId="3" fontId="2" fillId="0" borderId="6" xfId="0" applyNumberFormat="1" applyFont="1" applyBorder="1" applyAlignment="1" applyProtection="1">
      <alignment horizontal="center" vertical="center" wrapText="1" readingOrder="2"/>
      <protection locked="0"/>
    </xf>
    <xf numFmtId="0" fontId="11" fillId="0" borderId="6" xfId="0" applyFont="1" applyBorder="1" applyAlignment="1" applyProtection="1">
      <alignment horizontal="center" vertical="center" wrapText="1" readingOrder="2"/>
      <protection locked="0"/>
    </xf>
    <xf numFmtId="0" fontId="12" fillId="0" borderId="6" xfId="0" applyFont="1" applyBorder="1" applyAlignment="1" applyProtection="1">
      <alignment horizontal="center" vertical="center" wrapText="1" readingOrder="2"/>
      <protection locked="0"/>
    </xf>
    <xf numFmtId="0" fontId="2" fillId="0" borderId="6" xfId="0" applyFont="1" applyBorder="1" applyAlignment="1" applyProtection="1">
      <alignment horizontal="center" vertical="center" wrapText="1"/>
      <protection locked="0"/>
    </xf>
    <xf numFmtId="3" fontId="11" fillId="0" borderId="4" xfId="0" applyNumberFormat="1" applyFont="1" applyBorder="1" applyAlignment="1" applyProtection="1">
      <alignment horizontal="center" vertical="center" wrapText="1"/>
      <protection locked="0"/>
    </xf>
    <xf numFmtId="3" fontId="11" fillId="0" borderId="6" xfId="0" applyNumberFormat="1" applyFont="1" applyBorder="1" applyAlignment="1" applyProtection="1">
      <alignment horizontal="center" vertical="center" wrapText="1"/>
      <protection locked="0"/>
    </xf>
    <xf numFmtId="0" fontId="2" fillId="0" borderId="6" xfId="0" applyFont="1" applyBorder="1" applyAlignment="1" applyProtection="1">
      <alignment horizontal="center" vertical="center" readingOrder="2"/>
      <protection locked="0"/>
    </xf>
    <xf numFmtId="0" fontId="11" fillId="0" borderId="6" xfId="0" applyFont="1" applyBorder="1" applyAlignment="1" applyProtection="1">
      <alignment horizontal="center" vertical="center" wrapText="1"/>
      <protection locked="0"/>
    </xf>
    <xf numFmtId="3" fontId="2" fillId="4" borderId="8" xfId="0" applyNumberFormat="1" applyFont="1" applyFill="1" applyBorder="1" applyAlignment="1" applyProtection="1">
      <alignment horizontal="center" vertical="center" wrapText="1" readingOrder="2"/>
      <protection locked="0"/>
    </xf>
    <xf numFmtId="0" fontId="2" fillId="4" borderId="8" xfId="0" applyFont="1" applyFill="1" applyBorder="1" applyAlignment="1" applyProtection="1">
      <alignment horizontal="center" vertical="center" wrapText="1" readingOrder="2"/>
      <protection locked="0"/>
    </xf>
    <xf numFmtId="3" fontId="2" fillId="0" borderId="8" xfId="0" applyNumberFormat="1" applyFont="1" applyBorder="1" applyAlignment="1" applyProtection="1">
      <alignment horizontal="center" vertical="center" wrapText="1" readingOrder="2"/>
      <protection locked="0"/>
    </xf>
    <xf numFmtId="0" fontId="2" fillId="0" borderId="8" xfId="0" applyFont="1" applyBorder="1" applyAlignment="1" applyProtection="1">
      <alignment horizontal="center" vertical="center" wrapText="1" readingOrder="2"/>
      <protection locked="0"/>
    </xf>
    <xf numFmtId="0" fontId="2" fillId="0" borderId="8" xfId="0" applyFont="1" applyBorder="1" applyAlignment="1" applyProtection="1">
      <alignment horizontal="center" vertical="center"/>
      <protection locked="0"/>
    </xf>
    <xf numFmtId="0" fontId="13" fillId="0" borderId="8" xfId="0" applyFont="1" applyBorder="1" applyAlignment="1" applyProtection="1">
      <alignment horizontal="center" vertical="center" wrapText="1" readingOrder="2"/>
      <protection locked="0"/>
    </xf>
    <xf numFmtId="0" fontId="2" fillId="0" borderId="8" xfId="0" applyFont="1" applyBorder="1" applyAlignment="1" applyProtection="1">
      <alignment horizontal="center" vertical="center" readingOrder="2"/>
      <protection locked="0"/>
    </xf>
    <xf numFmtId="3" fontId="2" fillId="0" borderId="8" xfId="0" applyNumberFormat="1" applyFont="1" applyBorder="1" applyAlignment="1" applyProtection="1">
      <alignment horizontal="center" vertical="center" readingOrder="2"/>
      <protection locked="0"/>
    </xf>
    <xf numFmtId="0" fontId="2" fillId="4" borderId="8" xfId="0" applyFont="1" applyFill="1" applyBorder="1" applyAlignment="1" applyProtection="1">
      <alignment horizontal="center" vertical="center"/>
      <protection locked="0"/>
    </xf>
    <xf numFmtId="3" fontId="2" fillId="0" borderId="3" xfId="0" applyNumberFormat="1" applyFont="1" applyBorder="1" applyAlignment="1" applyProtection="1">
      <alignment horizontal="center" vertical="center"/>
      <protection locked="0"/>
    </xf>
    <xf numFmtId="0" fontId="14" fillId="0" borderId="8" xfId="0" applyFont="1" applyBorder="1" applyAlignment="1" applyProtection="1">
      <alignment horizontal="center" vertical="center" wrapText="1" readingOrder="2"/>
      <protection locked="0"/>
    </xf>
    <xf numFmtId="3" fontId="14" fillId="0" borderId="8" xfId="0" applyNumberFormat="1" applyFont="1" applyBorder="1" applyAlignment="1" applyProtection="1">
      <alignment horizontal="center" vertical="center" wrapText="1" readingOrder="2"/>
      <protection locked="0"/>
    </xf>
    <xf numFmtId="0" fontId="6" fillId="0" borderId="3" xfId="0" applyFont="1" applyBorder="1" applyAlignment="1">
      <alignment horizontal="center" vertical="center" wrapText="1"/>
    </xf>
    <xf numFmtId="9" fontId="18" fillId="7" borderId="21" xfId="5" applyFont="1" applyFill="1" applyBorder="1" applyAlignment="1" applyProtection="1">
      <alignment horizontal="center" wrapText="1"/>
    </xf>
    <xf numFmtId="9" fontId="18" fillId="7" borderId="18" xfId="5" applyFont="1" applyFill="1" applyBorder="1" applyAlignment="1" applyProtection="1">
      <alignment horizontal="center" wrapText="1"/>
    </xf>
    <xf numFmtId="0" fontId="6" fillId="0" borderId="6" xfId="0" applyFont="1" applyBorder="1" applyAlignment="1">
      <alignment horizontal="center" vertical="center" wrapText="1" readingOrder="2"/>
    </xf>
    <xf numFmtId="0" fontId="6" fillId="2" borderId="6" xfId="0" applyFont="1" applyFill="1" applyBorder="1" applyAlignment="1">
      <alignment horizontal="center" vertical="center" wrapText="1" readingOrder="2"/>
    </xf>
    <xf numFmtId="3" fontId="3" fillId="0" borderId="1" xfId="0" applyNumberFormat="1" applyFont="1" applyBorder="1" applyAlignment="1" applyProtection="1">
      <protection locked="0"/>
    </xf>
    <xf numFmtId="0" fontId="6" fillId="0" borderId="3" xfId="0" applyFont="1" applyBorder="1" applyAlignment="1" applyProtection="1">
      <alignment horizontal="center" vertical="center" wrapText="1"/>
    </xf>
    <xf numFmtId="0" fontId="6" fillId="0" borderId="3" xfId="0" applyFont="1" applyBorder="1" applyAlignment="1" applyProtection="1">
      <alignment horizontal="center" vertical="center" wrapText="1" readingOrder="2"/>
    </xf>
    <xf numFmtId="3" fontId="3" fillId="0" borderId="1" xfId="0" applyNumberFormat="1" applyFont="1" applyBorder="1" applyAlignment="1" applyProtection="1">
      <alignment horizontal="center"/>
    </xf>
    <xf numFmtId="3" fontId="3" fillId="6" borderId="1" xfId="0" applyNumberFormat="1" applyFont="1" applyFill="1" applyBorder="1" applyAlignment="1" applyProtection="1">
      <alignment horizontal="center"/>
    </xf>
    <xf numFmtId="3" fontId="3" fillId="8" borderId="1" xfId="0" applyNumberFormat="1" applyFont="1" applyFill="1" applyBorder="1" applyProtection="1"/>
    <xf numFmtId="9" fontId="6" fillId="0" borderId="8" xfId="2" applyFont="1" applyBorder="1" applyAlignment="1">
      <alignment horizontal="center" vertical="center" wrapText="1" readingOrder="2"/>
    </xf>
    <xf numFmtId="9" fontId="6" fillId="0" borderId="2" xfId="2" applyFont="1" applyBorder="1" applyAlignment="1">
      <alignment horizontal="center" vertical="center" wrapText="1" readingOrder="2"/>
    </xf>
    <xf numFmtId="9" fontId="6" fillId="0" borderId="1" xfId="2" applyFont="1" applyBorder="1" applyAlignment="1">
      <alignment horizontal="center" vertical="center" wrapText="1" readingOrder="2"/>
    </xf>
    <xf numFmtId="0" fontId="24" fillId="2" borderId="8" xfId="0" applyFont="1" applyFill="1" applyBorder="1" applyAlignment="1">
      <alignment horizontal="center" vertical="center" wrapText="1" readingOrder="2"/>
    </xf>
    <xf numFmtId="166" fontId="14" fillId="0" borderId="1" xfId="0" applyNumberFormat="1" applyFont="1" applyBorder="1" applyAlignment="1">
      <alignment horizontal="center" wrapText="1"/>
    </xf>
    <xf numFmtId="165" fontId="2" fillId="2" borderId="8" xfId="1" applyNumberFormat="1" applyFont="1" applyFill="1" applyBorder="1" applyAlignment="1">
      <alignment horizontal="center" vertical="center" wrapText="1" readingOrder="2"/>
    </xf>
    <xf numFmtId="2" fontId="2" fillId="0" borderId="8" xfId="0" applyNumberFormat="1" applyFont="1" applyBorder="1" applyAlignment="1">
      <alignment horizontal="center" vertical="center" wrapText="1" readingOrder="2"/>
    </xf>
    <xf numFmtId="4" fontId="2" fillId="0" borderId="8" xfId="0" applyNumberFormat="1" applyFont="1" applyBorder="1" applyAlignment="1">
      <alignment horizontal="center" vertical="center" wrapText="1" readingOrder="2"/>
    </xf>
    <xf numFmtId="4" fontId="2" fillId="4" borderId="8" xfId="0" applyNumberFormat="1" applyFont="1" applyFill="1" applyBorder="1" applyAlignment="1">
      <alignment horizontal="center" vertical="center" wrapText="1" readingOrder="2"/>
    </xf>
    <xf numFmtId="4" fontId="2" fillId="2" borderId="8" xfId="0" applyNumberFormat="1" applyFont="1" applyFill="1" applyBorder="1" applyAlignment="1">
      <alignment horizontal="center" vertical="center" wrapText="1" readingOrder="2"/>
    </xf>
    <xf numFmtId="4" fontId="2" fillId="0" borderId="8" xfId="0" applyNumberFormat="1" applyFont="1" applyBorder="1" applyAlignment="1">
      <alignment horizontal="center" vertical="center"/>
    </xf>
    <xf numFmtId="4" fontId="2" fillId="2" borderId="8" xfId="0" applyNumberFormat="1" applyFont="1" applyFill="1" applyBorder="1" applyAlignment="1">
      <alignment horizontal="center" vertical="center"/>
    </xf>
    <xf numFmtId="4" fontId="6" fillId="0" borderId="8" xfId="0" applyNumberFormat="1" applyFont="1" applyBorder="1" applyAlignment="1">
      <alignment horizontal="center" vertical="center" wrapText="1" readingOrder="2"/>
    </xf>
    <xf numFmtId="4" fontId="24" fillId="2" borderId="8" xfId="0" applyNumberFormat="1" applyFont="1" applyFill="1" applyBorder="1" applyAlignment="1">
      <alignment horizontal="center" vertical="center" wrapText="1" readingOrder="2"/>
    </xf>
    <xf numFmtId="4" fontId="6" fillId="0" borderId="14" xfId="0" applyNumberFormat="1" applyFont="1" applyBorder="1" applyAlignment="1">
      <alignment horizontal="center" vertical="center" wrapText="1" readingOrder="2"/>
    </xf>
    <xf numFmtId="4" fontId="6" fillId="0" borderId="10" xfId="0" applyNumberFormat="1" applyFont="1" applyBorder="1" applyAlignment="1">
      <alignment horizontal="center" vertical="center" wrapText="1" readingOrder="2"/>
    </xf>
    <xf numFmtId="4" fontId="3" fillId="6" borderId="1" xfId="0" applyNumberFormat="1" applyFont="1" applyFill="1" applyBorder="1" applyAlignment="1" applyProtection="1">
      <alignment horizontal="center"/>
    </xf>
    <xf numFmtId="3" fontId="3" fillId="0" borderId="0" xfId="0" applyNumberFormat="1" applyFont="1" applyFill="1" applyBorder="1" applyAlignment="1" applyProtection="1">
      <alignment horizontal="center"/>
    </xf>
    <xf numFmtId="3" fontId="3" fillId="0" borderId="0" xfId="0" applyNumberFormat="1" applyFont="1" applyFill="1" applyBorder="1" applyProtection="1"/>
    <xf numFmtId="4" fontId="3" fillId="0" borderId="0" xfId="0" applyNumberFormat="1" applyFont="1" applyFill="1" applyBorder="1" applyAlignment="1" applyProtection="1">
      <alignment horizontal="center"/>
    </xf>
    <xf numFmtId="3" fontId="24" fillId="0" borderId="8" xfId="0" applyNumberFormat="1" applyFont="1" applyFill="1" applyBorder="1" applyAlignment="1">
      <alignment horizontal="center" vertical="center" wrapText="1" readingOrder="2"/>
    </xf>
    <xf numFmtId="4" fontId="8" fillId="2" borderId="1" xfId="0" applyNumberFormat="1" applyFont="1" applyFill="1" applyBorder="1" applyAlignment="1" applyProtection="1">
      <alignment horizontal="center" vertical="center" wrapText="1" readingOrder="2"/>
    </xf>
    <xf numFmtId="0" fontId="2" fillId="0" borderId="33" xfId="0" applyFont="1" applyFill="1" applyBorder="1" applyAlignment="1">
      <alignment vertical="center" wrapText="1" readingOrder="2"/>
    </xf>
    <xf numFmtId="3" fontId="8" fillId="0" borderId="6" xfId="0" applyNumberFormat="1" applyFont="1" applyBorder="1" applyAlignment="1">
      <alignment horizontal="center" vertical="center" wrapText="1" readingOrder="2"/>
    </xf>
    <xf numFmtId="3" fontId="9" fillId="2" borderId="6" xfId="0" applyNumberFormat="1" applyFont="1" applyFill="1" applyBorder="1" applyAlignment="1">
      <alignment horizontal="center" vertical="center" wrapText="1" readingOrder="2"/>
    </xf>
    <xf numFmtId="3" fontId="9" fillId="0" borderId="6" xfId="0" applyNumberFormat="1" applyFont="1" applyBorder="1" applyAlignment="1">
      <alignment horizontal="center" vertical="center" wrapText="1" readingOrder="2"/>
    </xf>
    <xf numFmtId="3" fontId="8" fillId="2" borderId="6" xfId="0" applyNumberFormat="1" applyFont="1" applyFill="1" applyBorder="1" applyAlignment="1">
      <alignment horizontal="center" vertical="center" wrapText="1" readingOrder="2"/>
    </xf>
    <xf numFmtId="0" fontId="23" fillId="2" borderId="6" xfId="0" applyFont="1" applyFill="1" applyBorder="1" applyAlignment="1">
      <alignment horizontal="center" vertical="center" wrapText="1" readingOrder="2"/>
    </xf>
    <xf numFmtId="0" fontId="23" fillId="0" borderId="6" xfId="0" applyFont="1" applyBorder="1" applyAlignment="1">
      <alignment horizontal="center" vertical="center" wrapText="1" readingOrder="2"/>
    </xf>
    <xf numFmtId="171" fontId="3" fillId="0" borderId="1" xfId="2" applyNumberFormat="1" applyFont="1" applyBorder="1" applyAlignment="1" applyProtection="1">
      <alignment horizontal="center"/>
    </xf>
    <xf numFmtId="9" fontId="3" fillId="6" borderId="1" xfId="2" applyFont="1" applyFill="1" applyBorder="1" applyAlignment="1" applyProtection="1">
      <alignment horizontal="center"/>
    </xf>
    <xf numFmtId="0" fontId="3" fillId="6" borderId="1" xfId="0" applyFont="1" applyFill="1" applyBorder="1" applyProtection="1"/>
    <xf numFmtId="3" fontId="8" fillId="4" borderId="3" xfId="0" applyNumberFormat="1" applyFont="1" applyFill="1" applyBorder="1" applyAlignment="1" applyProtection="1">
      <alignment horizontal="center" vertical="center" wrapText="1" readingOrder="2"/>
      <protection locked="0"/>
    </xf>
    <xf numFmtId="4" fontId="8" fillId="4" borderId="3" xfId="0" applyNumberFormat="1" applyFont="1" applyFill="1" applyBorder="1" applyAlignment="1" applyProtection="1">
      <alignment horizontal="center" vertical="center" wrapText="1" readingOrder="2"/>
    </xf>
    <xf numFmtId="166" fontId="8" fillId="2" borderId="3" xfId="0" applyNumberFormat="1" applyFont="1" applyFill="1" applyBorder="1" applyAlignment="1">
      <alignment horizontal="center" vertical="center" wrapText="1" readingOrder="2"/>
    </xf>
    <xf numFmtId="4" fontId="8" fillId="2" borderId="3" xfId="0" applyNumberFormat="1" applyFont="1" applyFill="1" applyBorder="1" applyAlignment="1">
      <alignment horizontal="center" vertical="center" wrapText="1" readingOrder="2"/>
    </xf>
    <xf numFmtId="3" fontId="8" fillId="0" borderId="3" xfId="0" applyNumberFormat="1" applyFont="1" applyBorder="1" applyAlignment="1" applyProtection="1">
      <alignment horizontal="center" vertical="center" wrapText="1" readingOrder="2"/>
    </xf>
    <xf numFmtId="0" fontId="8" fillId="0" borderId="6" xfId="0" applyFont="1" applyBorder="1" applyAlignment="1">
      <alignment horizontal="right" vertical="center" wrapText="1" readingOrder="2"/>
    </xf>
    <xf numFmtId="4" fontId="8" fillId="0" borderId="3" xfId="0" applyNumberFormat="1" applyFont="1" applyBorder="1" applyAlignment="1">
      <alignment horizontal="center" vertical="center" wrapText="1" readingOrder="2"/>
    </xf>
    <xf numFmtId="4" fontId="24" fillId="2" borderId="3" xfId="0" applyNumberFormat="1" applyFont="1" applyFill="1" applyBorder="1" applyAlignment="1">
      <alignment horizontal="center" vertical="center" wrapText="1" readingOrder="2"/>
    </xf>
    <xf numFmtId="3" fontId="24" fillId="6" borderId="6" xfId="0" applyNumberFormat="1" applyFont="1" applyFill="1" applyBorder="1" applyAlignment="1">
      <alignment horizontal="center" vertical="center" wrapText="1" readingOrder="2"/>
    </xf>
    <xf numFmtId="4" fontId="24" fillId="0" borderId="3" xfId="0" applyNumberFormat="1" applyFont="1" applyBorder="1" applyAlignment="1">
      <alignment horizontal="center" vertical="center" wrapText="1" readingOrder="2"/>
    </xf>
    <xf numFmtId="0" fontId="25" fillId="0" borderId="6" xfId="0" applyFont="1" applyBorder="1" applyAlignment="1" applyProtection="1">
      <alignment horizontal="center" vertical="center" wrapText="1" readingOrder="2"/>
      <protection locked="0"/>
    </xf>
    <xf numFmtId="4" fontId="6" fillId="4" borderId="8" xfId="0" applyNumberFormat="1" applyFont="1" applyFill="1" applyBorder="1" applyAlignment="1">
      <alignment horizontal="center" vertical="center"/>
    </xf>
    <xf numFmtId="4" fontId="6" fillId="5" borderId="8" xfId="0" applyNumberFormat="1" applyFont="1" applyFill="1" applyBorder="1" applyAlignment="1">
      <alignment horizontal="center" vertical="center"/>
    </xf>
    <xf numFmtId="4" fontId="6" fillId="0" borderId="8" xfId="0" applyNumberFormat="1" applyFont="1" applyBorder="1" applyAlignment="1">
      <alignment horizontal="center" vertical="center"/>
    </xf>
    <xf numFmtId="4" fontId="6" fillId="2" borderId="8" xfId="0" applyNumberFormat="1" applyFont="1" applyFill="1" applyBorder="1" applyAlignment="1">
      <alignment horizontal="center" vertical="center"/>
    </xf>
    <xf numFmtId="9" fontId="6" fillId="2" borderId="8" xfId="0" applyNumberFormat="1" applyFont="1" applyFill="1" applyBorder="1" applyAlignment="1">
      <alignment horizontal="center" vertical="center" readingOrder="2"/>
    </xf>
    <xf numFmtId="3" fontId="6" fillId="4" borderId="8" xfId="0" applyNumberFormat="1" applyFont="1" applyFill="1" applyBorder="1" applyAlignment="1">
      <alignment horizontal="center" vertical="center" readingOrder="2"/>
    </xf>
    <xf numFmtId="166" fontId="6" fillId="0" borderId="0" xfId="0" applyNumberFormat="1" applyFont="1" applyFill="1" applyBorder="1" applyAlignment="1">
      <alignment horizontal="center" vertical="center" wrapText="1" readingOrder="2"/>
    </xf>
    <xf numFmtId="0" fontId="8" fillId="5" borderId="1" xfId="0" applyFont="1" applyFill="1" applyBorder="1" applyAlignment="1">
      <alignment horizontal="center" vertical="center" wrapText="1" readingOrder="2"/>
    </xf>
    <xf numFmtId="0" fontId="8" fillId="0" borderId="1" xfId="0" applyFont="1" applyBorder="1" applyAlignment="1">
      <alignment horizontal="center" vertical="center" wrapText="1" readingOrder="2"/>
    </xf>
    <xf numFmtId="0" fontId="8" fillId="5" borderId="3" xfId="0" applyFont="1" applyFill="1" applyBorder="1" applyAlignment="1">
      <alignment horizontal="center" vertical="center" wrapText="1" readingOrder="2"/>
    </xf>
    <xf numFmtId="0" fontId="8" fillId="0" borderId="3" xfId="0" applyFont="1" applyBorder="1" applyAlignment="1">
      <alignment horizontal="center" vertical="center" wrapText="1" readingOrder="2"/>
    </xf>
    <xf numFmtId="4" fontId="9" fillId="2" borderId="1" xfId="0" applyNumberFormat="1" applyFont="1" applyFill="1" applyBorder="1" applyAlignment="1">
      <alignment horizontal="center" vertical="center" wrapText="1" readingOrder="2"/>
    </xf>
    <xf numFmtId="4" fontId="9" fillId="2" borderId="3" xfId="0" applyNumberFormat="1" applyFont="1" applyFill="1" applyBorder="1" applyAlignment="1">
      <alignment horizontal="center" vertical="center" wrapText="1" readingOrder="2"/>
    </xf>
    <xf numFmtId="0" fontId="3" fillId="0" borderId="33" xfId="0" applyFont="1" applyFill="1" applyBorder="1" applyAlignment="1" applyProtection="1"/>
    <xf numFmtId="9" fontId="8" fillId="0" borderId="6" xfId="2" applyFont="1" applyBorder="1" applyAlignment="1">
      <alignment horizontal="center" vertical="center" wrapText="1" readingOrder="2"/>
    </xf>
    <xf numFmtId="0" fontId="18" fillId="0" borderId="0" xfId="3" applyFont="1" applyFill="1" applyProtection="1"/>
    <xf numFmtId="0" fontId="18" fillId="0" borderId="0" xfId="3" applyFont="1" applyFill="1" applyAlignment="1" applyProtection="1"/>
    <xf numFmtId="0" fontId="18" fillId="0" borderId="0" xfId="3" applyFont="1" applyFill="1" applyAlignment="1" applyProtection="1">
      <alignment horizontal="center"/>
    </xf>
    <xf numFmtId="0" fontId="18" fillId="0" borderId="15" xfId="3" applyFont="1" applyFill="1" applyBorder="1" applyProtection="1"/>
    <xf numFmtId="0" fontId="18" fillId="0" borderId="15" xfId="3" applyFont="1" applyFill="1" applyBorder="1" applyAlignment="1" applyProtection="1">
      <alignment horizontal="center" readingOrder="2"/>
    </xf>
    <xf numFmtId="0" fontId="18" fillId="0" borderId="15" xfId="3" applyFont="1" applyFill="1" applyBorder="1" applyAlignment="1" applyProtection="1">
      <alignment horizontal="right"/>
    </xf>
    <xf numFmtId="0" fontId="19" fillId="0" borderId="0" xfId="3" applyFont="1" applyFill="1" applyBorder="1" applyAlignment="1" applyProtection="1">
      <alignment horizontal="center" vertical="center"/>
    </xf>
    <xf numFmtId="0" fontId="18" fillId="0" borderId="0" xfId="3" applyFont="1" applyFill="1" applyBorder="1" applyAlignment="1" applyProtection="1">
      <alignment horizontal="center"/>
    </xf>
    <xf numFmtId="0" fontId="18" fillId="0" borderId="25" xfId="3" applyFont="1" applyFill="1" applyBorder="1" applyAlignment="1" applyProtection="1"/>
    <xf numFmtId="167" fontId="18" fillId="0" borderId="0" xfId="4" applyNumberFormat="1" applyFont="1" applyFill="1" applyProtection="1"/>
    <xf numFmtId="0" fontId="20" fillId="0" borderId="0" xfId="3" applyFont="1" applyFill="1" applyAlignment="1" applyProtection="1">
      <alignment vertical="center" wrapText="1"/>
    </xf>
    <xf numFmtId="0" fontId="20" fillId="0" borderId="0" xfId="3" applyFont="1" applyFill="1" applyAlignment="1" applyProtection="1">
      <alignment horizontal="center" vertical="center" wrapText="1"/>
    </xf>
    <xf numFmtId="0" fontId="18" fillId="0" borderId="18" xfId="3" applyFont="1" applyFill="1" applyBorder="1" applyAlignment="1" applyProtection="1"/>
    <xf numFmtId="0" fontId="18" fillId="0" borderId="28" xfId="3" applyFont="1" applyFill="1" applyBorder="1" applyAlignment="1" applyProtection="1">
      <alignment horizontal="right"/>
    </xf>
    <xf numFmtId="9" fontId="18" fillId="0" borderId="25" xfId="5" applyFont="1" applyFill="1" applyBorder="1" applyAlignment="1" applyProtection="1">
      <alignment horizontal="center" wrapText="1"/>
    </xf>
    <xf numFmtId="0" fontId="18" fillId="0" borderId="0" xfId="3" applyFont="1" applyFill="1" applyBorder="1" applyAlignment="1" applyProtection="1">
      <alignment horizontal="right" wrapText="1"/>
    </xf>
    <xf numFmtId="9" fontId="18" fillId="0" borderId="18" xfId="5" applyFont="1" applyFill="1" applyBorder="1" applyAlignment="1" applyProtection="1">
      <alignment horizontal="center" wrapText="1"/>
    </xf>
    <xf numFmtId="167" fontId="18" fillId="0" borderId="0" xfId="3" applyNumberFormat="1" applyFont="1" applyFill="1" applyProtection="1"/>
    <xf numFmtId="9" fontId="18" fillId="0" borderId="28" xfId="5" applyFont="1" applyFill="1" applyBorder="1" applyAlignment="1" applyProtection="1">
      <alignment horizontal="center" wrapText="1"/>
    </xf>
    <xf numFmtId="0" fontId="18" fillId="0" borderId="18" xfId="3" applyFont="1" applyFill="1" applyBorder="1" applyAlignment="1" applyProtection="1">
      <alignment horizontal="right" wrapText="1"/>
    </xf>
    <xf numFmtId="9" fontId="18" fillId="7" borderId="25" xfId="5" applyFont="1" applyFill="1" applyBorder="1" applyAlignment="1" applyProtection="1">
      <alignment horizontal="center" wrapText="1"/>
    </xf>
    <xf numFmtId="167" fontId="18" fillId="0" borderId="25" xfId="4" applyNumberFormat="1" applyFont="1" applyFill="1" applyBorder="1" applyAlignment="1" applyProtection="1">
      <alignment horizontal="right" wrapText="1"/>
    </xf>
    <xf numFmtId="164" fontId="18" fillId="0" borderId="0" xfId="4" applyNumberFormat="1" applyFont="1" applyFill="1" applyBorder="1" applyAlignment="1" applyProtection="1">
      <alignment horizontal="right"/>
    </xf>
    <xf numFmtId="0" fontId="21" fillId="0" borderId="28" xfId="3" applyFont="1" applyFill="1" applyBorder="1" applyAlignment="1" applyProtection="1">
      <alignment horizontal="center"/>
    </xf>
    <xf numFmtId="168" fontId="18" fillId="0" borderId="0" xfId="3" applyNumberFormat="1" applyFont="1" applyFill="1" applyProtection="1"/>
    <xf numFmtId="167" fontId="22" fillId="0" borderId="0" xfId="4" applyNumberFormat="1" applyFont="1" applyFill="1" applyBorder="1" applyAlignment="1" applyProtection="1">
      <alignment horizontal="center" vertical="center" wrapText="1"/>
    </xf>
    <xf numFmtId="9" fontId="22" fillId="0" borderId="0" xfId="5" applyFont="1" applyFill="1" applyBorder="1" applyAlignment="1" applyProtection="1">
      <alignment horizontal="center" vertical="center" wrapText="1"/>
    </xf>
    <xf numFmtId="0" fontId="18" fillId="0" borderId="15" xfId="3" applyFont="1" applyFill="1" applyBorder="1" applyAlignment="1" applyProtection="1">
      <alignment horizontal="center"/>
    </xf>
    <xf numFmtId="168" fontId="18" fillId="0" borderId="15" xfId="3" applyNumberFormat="1" applyFont="1" applyFill="1" applyBorder="1" applyAlignment="1" applyProtection="1">
      <alignment horizontal="center"/>
    </xf>
    <xf numFmtId="37" fontId="18" fillId="0" borderId="15" xfId="3" applyNumberFormat="1" applyFont="1" applyFill="1" applyBorder="1" applyAlignment="1" applyProtection="1">
      <alignment horizontal="center"/>
    </xf>
    <xf numFmtId="169" fontId="18" fillId="0" borderId="15" xfId="3" applyNumberFormat="1" applyFont="1" applyFill="1" applyBorder="1" applyProtection="1"/>
    <xf numFmtId="0" fontId="19" fillId="0" borderId="19" xfId="3" applyFont="1" applyFill="1" applyBorder="1" applyAlignment="1" applyProtection="1">
      <alignment horizontal="center" vertical="center"/>
    </xf>
    <xf numFmtId="0" fontId="18" fillId="0" borderId="22" xfId="3" applyFont="1" applyFill="1" applyBorder="1" applyAlignment="1" applyProtection="1">
      <alignment horizontal="center"/>
    </xf>
    <xf numFmtId="0" fontId="18" fillId="0" borderId="21" xfId="3" applyFont="1" applyFill="1" applyBorder="1" applyAlignment="1" applyProtection="1">
      <alignment horizontal="center"/>
    </xf>
    <xf numFmtId="9" fontId="18" fillId="6" borderId="25" xfId="5" applyFont="1" applyFill="1" applyBorder="1" applyAlignment="1" applyProtection="1">
      <alignment horizontal="center" wrapText="1"/>
    </xf>
    <xf numFmtId="9" fontId="18" fillId="6" borderId="28" xfId="5" applyFont="1" applyFill="1" applyBorder="1" applyAlignment="1" applyProtection="1">
      <alignment horizontal="center" wrapText="1"/>
    </xf>
    <xf numFmtId="0" fontId="18" fillId="6" borderId="21" xfId="3" applyFont="1" applyFill="1" applyBorder="1" applyAlignment="1" applyProtection="1">
      <alignment wrapText="1"/>
    </xf>
    <xf numFmtId="0" fontId="18" fillId="6" borderId="28" xfId="3" applyFont="1" applyFill="1" applyBorder="1" applyAlignment="1" applyProtection="1"/>
    <xf numFmtId="9" fontId="8" fillId="0" borderId="6" xfId="0" applyNumberFormat="1" applyFont="1" applyBorder="1" applyAlignment="1">
      <alignment horizontal="center" vertical="center" wrapText="1" readingOrder="1"/>
    </xf>
    <xf numFmtId="0" fontId="14" fillId="0" borderId="4" xfId="0" applyFont="1" applyBorder="1" applyAlignment="1">
      <alignment horizontal="center"/>
    </xf>
    <xf numFmtId="4" fontId="2" fillId="0" borderId="1" xfId="0" applyNumberFormat="1" applyFont="1" applyBorder="1" applyAlignment="1">
      <alignment horizontal="center" vertical="center" wrapText="1" readingOrder="2"/>
    </xf>
    <xf numFmtId="2" fontId="2" fillId="0" borderId="1" xfId="0" applyNumberFormat="1" applyFont="1" applyBorder="1" applyAlignment="1">
      <alignment horizontal="center" vertical="center" wrapText="1" readingOrder="2"/>
    </xf>
    <xf numFmtId="165" fontId="8" fillId="0" borderId="4" xfId="0" applyNumberFormat="1" applyFont="1" applyBorder="1" applyAlignment="1">
      <alignment horizontal="center" vertical="center" wrapText="1" readingOrder="2"/>
    </xf>
    <xf numFmtId="0" fontId="26" fillId="10" borderId="0" xfId="0" applyFont="1" applyFill="1" applyBorder="1" applyAlignment="1">
      <alignment vertical="center"/>
    </xf>
    <xf numFmtId="0" fontId="27" fillId="10" borderId="0" xfId="0" applyFont="1" applyFill="1" applyBorder="1" applyAlignment="1">
      <alignment vertical="center"/>
    </xf>
    <xf numFmtId="0" fontId="28" fillId="10" borderId="0" xfId="0" applyFont="1" applyFill="1" applyBorder="1" applyAlignment="1">
      <alignment vertical="center"/>
    </xf>
    <xf numFmtId="0" fontId="28" fillId="10" borderId="0" xfId="0" applyFont="1" applyFill="1" applyBorder="1" applyAlignment="1">
      <alignment horizontal="center" vertical="center"/>
    </xf>
    <xf numFmtId="43" fontId="18" fillId="0" borderId="0" xfId="3" applyNumberFormat="1" applyFont="1" applyFill="1" applyProtection="1"/>
    <xf numFmtId="0" fontId="9" fillId="7" borderId="43" xfId="0" applyFont="1" applyFill="1" applyBorder="1"/>
    <xf numFmtId="171" fontId="9" fillId="11" borderId="43" xfId="2" applyNumberFormat="1" applyFont="1" applyFill="1" applyBorder="1" applyAlignment="1" applyProtection="1">
      <alignment horizontal="center"/>
      <protection locked="0"/>
    </xf>
    <xf numFmtId="0" fontId="8" fillId="7" borderId="3" xfId="0" applyFont="1" applyFill="1" applyBorder="1" applyAlignment="1">
      <alignment horizontal="center" vertical="center" wrapText="1" readingOrder="2"/>
    </xf>
    <xf numFmtId="0" fontId="8" fillId="0" borderId="9" xfId="0" applyFont="1" applyFill="1" applyBorder="1" applyAlignment="1">
      <alignment horizontal="center" vertical="center" wrapText="1" readingOrder="2"/>
    </xf>
    <xf numFmtId="4" fontId="8" fillId="0" borderId="9" xfId="0" applyNumberFormat="1" applyFont="1" applyFill="1" applyBorder="1" applyAlignment="1">
      <alignment horizontal="center" vertical="center" wrapText="1" readingOrder="2"/>
    </xf>
    <xf numFmtId="0" fontId="6" fillId="0" borderId="1" xfId="0" applyFont="1" applyBorder="1" applyAlignment="1" applyProtection="1">
      <alignment horizontal="center" vertical="center" wrapText="1" readingOrder="2"/>
      <protection locked="0"/>
    </xf>
    <xf numFmtId="0" fontId="2" fillId="4" borderId="8" xfId="0" applyFont="1" applyFill="1" applyBorder="1" applyAlignment="1" applyProtection="1">
      <alignment horizontal="center" vertical="center" readingOrder="2"/>
      <protection locked="0"/>
    </xf>
    <xf numFmtId="0" fontId="34" fillId="0" borderId="0" xfId="6" applyFont="1" applyAlignment="1">
      <alignment horizontal="center" vertical="center" readingOrder="2"/>
    </xf>
    <xf numFmtId="0" fontId="35" fillId="0" borderId="28" xfId="6" applyFont="1" applyBorder="1" applyAlignment="1">
      <alignment horizontal="center" vertical="center" readingOrder="2"/>
    </xf>
    <xf numFmtId="0" fontId="34" fillId="0" borderId="47" xfId="6" applyFont="1" applyBorder="1" applyAlignment="1">
      <alignment horizontal="center" vertical="center" readingOrder="2"/>
    </xf>
    <xf numFmtId="0" fontId="34" fillId="0" borderId="48" xfId="6" applyFont="1" applyBorder="1" applyAlignment="1">
      <alignment horizontal="center" vertical="center" readingOrder="2"/>
    </xf>
    <xf numFmtId="0" fontId="34" fillId="0" borderId="52" xfId="6" applyFont="1" applyBorder="1" applyAlignment="1">
      <alignment horizontal="center" vertical="center" readingOrder="2"/>
    </xf>
    <xf numFmtId="0" fontId="34" fillId="12" borderId="53" xfId="6" applyFont="1" applyFill="1" applyBorder="1" applyAlignment="1">
      <alignment horizontal="center" vertical="center" readingOrder="2"/>
    </xf>
    <xf numFmtId="0" fontId="34" fillId="12" borderId="54" xfId="6" applyFont="1" applyFill="1" applyBorder="1" applyAlignment="1">
      <alignment horizontal="center" vertical="center" readingOrder="2"/>
    </xf>
    <xf numFmtId="0" fontId="34" fillId="0" borderId="53" xfId="6" applyFont="1" applyBorder="1" applyAlignment="1">
      <alignment horizontal="center" vertical="center" readingOrder="2"/>
    </xf>
    <xf numFmtId="0" fontId="34" fillId="0" borderId="54" xfId="6" applyFont="1" applyBorder="1" applyAlignment="1">
      <alignment horizontal="center" vertical="center" readingOrder="2"/>
    </xf>
    <xf numFmtId="0" fontId="34" fillId="12" borderId="55" xfId="6" applyFont="1" applyFill="1" applyBorder="1" applyAlignment="1">
      <alignment horizontal="center" vertical="center" readingOrder="2"/>
    </xf>
    <xf numFmtId="0" fontId="34" fillId="12" borderId="59" xfId="6" applyFont="1" applyFill="1" applyBorder="1" applyAlignment="1">
      <alignment horizontal="center" vertical="center" readingOrder="2"/>
    </xf>
    <xf numFmtId="0" fontId="34" fillId="0" borderId="0" xfId="6" applyFont="1" applyAlignment="1">
      <alignment vertical="center" readingOrder="2"/>
    </xf>
    <xf numFmtId="0" fontId="34" fillId="0" borderId="0" xfId="6" applyFont="1" applyBorder="1" applyAlignment="1">
      <alignment horizontal="center" vertical="center" readingOrder="2"/>
    </xf>
    <xf numFmtId="0" fontId="33" fillId="0" borderId="0" xfId="6" applyFont="1" applyAlignment="1">
      <alignment horizontal="center" vertical="center" readingOrder="2"/>
    </xf>
    <xf numFmtId="0" fontId="35" fillId="0" borderId="0" xfId="6" applyFont="1" applyAlignment="1">
      <alignment readingOrder="2"/>
    </xf>
    <xf numFmtId="0" fontId="34" fillId="0" borderId="0" xfId="6" applyFont="1" applyBorder="1" applyAlignment="1">
      <alignment vertical="center" readingOrder="2"/>
    </xf>
    <xf numFmtId="3" fontId="33" fillId="11" borderId="0" xfId="6" applyNumberFormat="1" applyFont="1" applyFill="1" applyBorder="1" applyAlignment="1">
      <alignment horizontal="right" vertical="center" readingOrder="2"/>
    </xf>
    <xf numFmtId="0" fontId="34" fillId="0" borderId="0" xfId="6" applyFont="1" applyAlignment="1">
      <alignment horizontal="center" readingOrder="2"/>
    </xf>
    <xf numFmtId="0" fontId="32" fillId="0" borderId="0" xfId="6"/>
    <xf numFmtId="0" fontId="35" fillId="0" borderId="0" xfId="6" applyFont="1"/>
    <xf numFmtId="3" fontId="39" fillId="0" borderId="0" xfId="6" applyNumberFormat="1" applyFont="1" applyBorder="1" applyAlignment="1">
      <alignment vertical="center" readingOrder="2"/>
    </xf>
    <xf numFmtId="3" fontId="29" fillId="0" borderId="0" xfId="6" applyNumberFormat="1" applyFont="1" applyBorder="1" applyAlignment="1">
      <alignment horizontal="right" vertical="center" readingOrder="2"/>
    </xf>
    <xf numFmtId="3" fontId="39" fillId="0" borderId="0" xfId="6" applyNumberFormat="1" applyFont="1" applyBorder="1" applyAlignment="1">
      <alignment horizontal="center" vertical="center" readingOrder="2"/>
    </xf>
    <xf numFmtId="3" fontId="29" fillId="0" borderId="0" xfId="6" applyNumberFormat="1" applyFont="1" applyBorder="1" applyAlignment="1">
      <alignment vertical="center" readingOrder="2"/>
    </xf>
    <xf numFmtId="0" fontId="32" fillId="0" borderId="0" xfId="6" applyBorder="1"/>
    <xf numFmtId="3" fontId="39" fillId="12" borderId="60" xfId="6" applyNumberFormat="1" applyFont="1" applyFill="1" applyBorder="1" applyAlignment="1">
      <alignment horizontal="center" vertical="center" readingOrder="2"/>
    </xf>
    <xf numFmtId="3" fontId="35" fillId="12" borderId="61" xfId="6" applyNumberFormat="1" applyFont="1" applyFill="1" applyBorder="1" applyAlignment="1">
      <alignment horizontal="center" vertical="center" readingOrder="2"/>
    </xf>
    <xf numFmtId="3" fontId="39" fillId="12" borderId="63" xfId="6" applyNumberFormat="1" applyFont="1" applyFill="1" applyBorder="1" applyAlignment="1">
      <alignment horizontal="center" vertical="center" readingOrder="2"/>
    </xf>
    <xf numFmtId="3" fontId="39" fillId="0" borderId="15" xfId="6" applyNumberFormat="1" applyFont="1" applyBorder="1" applyAlignment="1">
      <alignment vertical="center" readingOrder="2"/>
    </xf>
    <xf numFmtId="3" fontId="39" fillId="12" borderId="64" xfId="6" applyNumberFormat="1" applyFont="1" applyFill="1" applyBorder="1" applyAlignment="1">
      <alignment horizontal="center" vertical="center" readingOrder="2"/>
    </xf>
    <xf numFmtId="3" fontId="39" fillId="0" borderId="58" xfId="6" applyNumberFormat="1" applyFont="1" applyBorder="1" applyAlignment="1">
      <alignment vertical="center" readingOrder="2"/>
    </xf>
    <xf numFmtId="3" fontId="39" fillId="12" borderId="72" xfId="6" applyNumberFormat="1" applyFont="1" applyFill="1" applyBorder="1" applyAlignment="1">
      <alignment horizontal="center" vertical="center" readingOrder="2"/>
    </xf>
    <xf numFmtId="3" fontId="39" fillId="12" borderId="73" xfId="6" applyNumberFormat="1" applyFont="1" applyFill="1" applyBorder="1" applyAlignment="1">
      <alignment horizontal="center" vertical="center" readingOrder="2"/>
    </xf>
    <xf numFmtId="3" fontId="39" fillId="0" borderId="0" xfId="6" applyNumberFormat="1" applyFont="1" applyBorder="1" applyAlignment="1">
      <alignment horizontal="center" vertical="center" wrapText="1" readingOrder="2"/>
    </xf>
    <xf numFmtId="3" fontId="39" fillId="0" borderId="0" xfId="6" applyNumberFormat="1" applyFont="1" applyBorder="1" applyAlignment="1">
      <alignment horizontal="right" vertical="center" readingOrder="2"/>
    </xf>
    <xf numFmtId="0" fontId="34" fillId="0" borderId="0" xfId="6" applyFont="1" applyAlignment="1">
      <alignment horizontal="center" vertical="center"/>
    </xf>
    <xf numFmtId="0" fontId="37" fillId="0" borderId="58" xfId="6" applyFont="1" applyBorder="1" applyAlignment="1">
      <alignment horizontal="center" vertical="center" shrinkToFit="1"/>
    </xf>
    <xf numFmtId="0" fontId="37" fillId="0" borderId="58" xfId="6" applyFont="1" applyBorder="1" applyAlignment="1">
      <alignment horizontal="center" vertical="center"/>
    </xf>
    <xf numFmtId="0" fontId="34" fillId="0" borderId="48" xfId="6" applyFont="1" applyBorder="1" applyAlignment="1">
      <alignment horizontal="center" vertical="center"/>
    </xf>
    <xf numFmtId="0" fontId="34" fillId="0" borderId="49" xfId="6" applyFont="1" applyBorder="1" applyAlignment="1">
      <alignment horizontal="center" vertical="center"/>
    </xf>
    <xf numFmtId="0" fontId="34" fillId="0" borderId="51" xfId="6" applyFont="1" applyBorder="1" applyAlignment="1">
      <alignment horizontal="center" vertical="center"/>
    </xf>
    <xf numFmtId="0" fontId="34" fillId="12" borderId="53" xfId="6" applyFont="1" applyFill="1" applyBorder="1" applyAlignment="1">
      <alignment horizontal="center" vertical="center"/>
    </xf>
    <xf numFmtId="0" fontId="34" fillId="12" borderId="34" xfId="6" applyFont="1" applyFill="1" applyBorder="1" applyAlignment="1">
      <alignment horizontal="center" vertical="center"/>
    </xf>
    <xf numFmtId="0" fontId="34" fillId="12" borderId="15" xfId="6" applyFont="1" applyFill="1" applyBorder="1" applyAlignment="1">
      <alignment horizontal="center" vertical="center"/>
    </xf>
    <xf numFmtId="0" fontId="34" fillId="12" borderId="15" xfId="6" quotePrefix="1" applyFont="1" applyFill="1" applyBorder="1" applyAlignment="1">
      <alignment horizontal="center" vertical="center"/>
    </xf>
    <xf numFmtId="0" fontId="34" fillId="0" borderId="53" xfId="6" applyFont="1" applyBorder="1" applyAlignment="1">
      <alignment horizontal="center" vertical="center"/>
    </xf>
    <xf numFmtId="0" fontId="34" fillId="0" borderId="34" xfId="6" applyFont="1" applyBorder="1" applyAlignment="1">
      <alignment horizontal="center" vertical="center"/>
    </xf>
    <xf numFmtId="0" fontId="34" fillId="0" borderId="15" xfId="6" applyFont="1" applyBorder="1" applyAlignment="1">
      <alignment horizontal="center" vertical="center"/>
    </xf>
    <xf numFmtId="0" fontId="34" fillId="0" borderId="15" xfId="6" quotePrefix="1" applyFont="1" applyBorder="1" applyAlignment="1">
      <alignment horizontal="center" vertical="center"/>
    </xf>
    <xf numFmtId="0" fontId="34" fillId="0" borderId="55" xfId="6" applyFont="1" applyBorder="1" applyAlignment="1">
      <alignment horizontal="center" vertical="center"/>
    </xf>
    <xf numFmtId="0" fontId="34" fillId="0" borderId="56" xfId="6" applyFont="1" applyBorder="1" applyAlignment="1">
      <alignment horizontal="center" vertical="center"/>
    </xf>
    <xf numFmtId="0" fontId="34" fillId="0" borderId="58" xfId="6" applyFont="1" applyBorder="1" applyAlignment="1">
      <alignment horizontal="center" vertical="center"/>
    </xf>
    <xf numFmtId="0" fontId="34" fillId="0" borderId="58" xfId="6" quotePrefix="1" applyFont="1" applyBorder="1" applyAlignment="1">
      <alignment horizontal="center" vertical="center"/>
    </xf>
    <xf numFmtId="0" fontId="34" fillId="0" borderId="0" xfId="6" applyFont="1" applyBorder="1" applyAlignment="1">
      <alignment horizontal="center" vertical="center"/>
    </xf>
    <xf numFmtId="0" fontId="34" fillId="0" borderId="0" xfId="6" applyFont="1" applyAlignment="1">
      <alignment horizontal="center" vertical="top"/>
    </xf>
    <xf numFmtId="3" fontId="34" fillId="0" borderId="86" xfId="6" applyNumberFormat="1" applyFont="1" applyBorder="1" applyAlignment="1">
      <alignment horizontal="center" vertical="center"/>
    </xf>
    <xf numFmtId="3" fontId="34" fillId="12" borderId="17" xfId="6" applyNumberFormat="1" applyFont="1" applyFill="1" applyBorder="1" applyAlignment="1">
      <alignment horizontal="center" vertical="center"/>
    </xf>
    <xf numFmtId="3" fontId="34" fillId="0" borderId="17" xfId="6" applyNumberFormat="1" applyFont="1" applyBorder="1" applyAlignment="1">
      <alignment horizontal="center" vertical="center"/>
    </xf>
    <xf numFmtId="3" fontId="34" fillId="0" borderId="79" xfId="6" applyNumberFormat="1" applyFont="1" applyBorder="1" applyAlignment="1">
      <alignment horizontal="center" vertical="center"/>
    </xf>
    <xf numFmtId="3" fontId="34" fillId="0" borderId="86" xfId="6" applyNumberFormat="1" applyFont="1" applyBorder="1" applyAlignment="1" applyProtection="1">
      <alignment horizontal="center" vertical="center"/>
    </xf>
    <xf numFmtId="3" fontId="34" fillId="12" borderId="17" xfId="6" applyNumberFormat="1" applyFont="1" applyFill="1" applyBorder="1" applyAlignment="1" applyProtection="1">
      <alignment horizontal="center" vertical="center"/>
    </xf>
    <xf numFmtId="3" fontId="34" fillId="0" borderId="17" xfId="6" applyNumberFormat="1" applyFont="1" applyBorder="1" applyAlignment="1" applyProtection="1">
      <alignment horizontal="center" vertical="center"/>
    </xf>
    <xf numFmtId="3" fontId="34" fillId="0" borderId="79" xfId="6" applyNumberFormat="1" applyFont="1" applyBorder="1" applyAlignment="1" applyProtection="1">
      <alignment horizontal="center" vertical="center"/>
    </xf>
    <xf numFmtId="0" fontId="34" fillId="0" borderId="0" xfId="6" applyFont="1" applyAlignment="1">
      <alignment horizontal="left" vertical="center" readingOrder="2"/>
    </xf>
    <xf numFmtId="0" fontId="23" fillId="2" borderId="1" xfId="0" applyFont="1" applyFill="1" applyBorder="1" applyAlignment="1">
      <alignment horizontal="center" vertical="center" wrapText="1" readingOrder="2"/>
    </xf>
    <xf numFmtId="0" fontId="23" fillId="2" borderId="10" xfId="0" applyFont="1" applyFill="1" applyBorder="1" applyAlignment="1">
      <alignment horizontal="center" vertical="center" wrapText="1" readingOrder="2"/>
    </xf>
    <xf numFmtId="0" fontId="23" fillId="0" borderId="3" xfId="0" applyFont="1" applyBorder="1" applyAlignment="1">
      <alignment horizontal="center" vertical="center" wrapText="1"/>
    </xf>
    <xf numFmtId="0" fontId="23" fillId="0" borderId="8" xfId="0" applyFont="1" applyBorder="1" applyAlignment="1" applyProtection="1">
      <alignment horizontal="center" vertical="center" wrapText="1" readingOrder="2"/>
      <protection locked="0"/>
    </xf>
    <xf numFmtId="0" fontId="23" fillId="0" borderId="8" xfId="0" applyFont="1" applyBorder="1" applyAlignment="1" applyProtection="1">
      <alignment horizontal="center" vertical="center" wrapText="1"/>
      <protection locked="0"/>
    </xf>
    <xf numFmtId="0" fontId="23" fillId="0" borderId="8" xfId="0" applyFont="1" applyBorder="1" applyAlignment="1">
      <alignment horizontal="center" vertical="center" wrapText="1" readingOrder="2"/>
    </xf>
    <xf numFmtId="0" fontId="23" fillId="0" borderId="8" xfId="0" applyFont="1" applyBorder="1" applyAlignment="1">
      <alignment horizontal="center" vertical="center" wrapText="1"/>
    </xf>
    <xf numFmtId="9" fontId="23" fillId="0" borderId="8" xfId="2" applyFont="1" applyBorder="1" applyAlignment="1" applyProtection="1">
      <alignment horizontal="center" vertical="center" wrapText="1"/>
      <protection locked="0"/>
    </xf>
    <xf numFmtId="9" fontId="23" fillId="0" borderId="8" xfId="2" applyFont="1" applyBorder="1" applyAlignment="1">
      <alignment horizontal="center" vertical="center" wrapText="1"/>
    </xf>
    <xf numFmtId="0" fontId="23" fillId="2" borderId="8" xfId="0" applyFont="1" applyFill="1" applyBorder="1" applyAlignment="1">
      <alignment horizontal="center" vertical="center" wrapText="1" readingOrder="2"/>
    </xf>
    <xf numFmtId="0" fontId="23" fillId="2" borderId="3" xfId="0" applyFont="1" applyFill="1" applyBorder="1" applyAlignment="1">
      <alignment horizontal="center" vertical="center" readingOrder="2"/>
    </xf>
    <xf numFmtId="9" fontId="23" fillId="7" borderId="8" xfId="0" applyNumberFormat="1" applyFont="1" applyFill="1" applyBorder="1" applyAlignment="1" applyProtection="1">
      <alignment horizontal="center" vertical="center" wrapText="1"/>
      <protection locked="0"/>
    </xf>
    <xf numFmtId="0" fontId="23" fillId="0" borderId="3" xfId="0" applyFont="1" applyBorder="1" applyAlignment="1" applyProtection="1">
      <alignment horizontal="center" vertical="center" wrapText="1" readingOrder="2"/>
      <protection locked="0"/>
    </xf>
    <xf numFmtId="0" fontId="23" fillId="0" borderId="10" xfId="0" applyFont="1" applyBorder="1" applyAlignment="1" applyProtection="1">
      <alignment horizontal="center" vertical="center" wrapText="1"/>
    </xf>
    <xf numFmtId="0" fontId="23" fillId="7" borderId="10" xfId="0" applyFont="1" applyFill="1" applyBorder="1" applyAlignment="1" applyProtection="1">
      <alignment horizontal="center" vertical="center" wrapText="1"/>
      <protection locked="0"/>
    </xf>
    <xf numFmtId="0" fontId="23" fillId="5" borderId="1" xfId="0" applyFont="1" applyFill="1" applyBorder="1" applyAlignment="1">
      <alignment horizontal="center" vertical="center" wrapText="1"/>
    </xf>
    <xf numFmtId="3" fontId="29" fillId="0" borderId="0" xfId="6" applyNumberFormat="1" applyFont="1" applyBorder="1" applyAlignment="1">
      <alignment horizontal="right" vertical="center" readingOrder="2"/>
    </xf>
    <xf numFmtId="3" fontId="33" fillId="11" borderId="0" xfId="6" applyNumberFormat="1" applyFont="1" applyFill="1" applyBorder="1" applyAlignment="1">
      <alignment horizontal="right" vertical="center" readingOrder="2"/>
    </xf>
    <xf numFmtId="0" fontId="2" fillId="2" borderId="2" xfId="0" applyFont="1" applyFill="1" applyBorder="1" applyAlignment="1">
      <alignment horizontal="center" vertical="center" wrapText="1" readingOrder="2"/>
    </xf>
    <xf numFmtId="0" fontId="2" fillId="2" borderId="3" xfId="0" applyFont="1" applyFill="1" applyBorder="1" applyAlignment="1">
      <alignment horizontal="center" vertical="center" wrapText="1" readingOrder="2"/>
    </xf>
    <xf numFmtId="0" fontId="2" fillId="2" borderId="4" xfId="0" applyFont="1" applyFill="1" applyBorder="1" applyAlignment="1">
      <alignment horizontal="center" vertical="center" wrapText="1" readingOrder="2"/>
    </xf>
    <xf numFmtId="0" fontId="2" fillId="2" borderId="10" xfId="0" applyFont="1" applyFill="1" applyBorder="1" applyAlignment="1">
      <alignment horizontal="center" vertical="center" wrapText="1" readingOrder="2"/>
    </xf>
    <xf numFmtId="3" fontId="35" fillId="0" borderId="58" xfId="6" applyNumberFormat="1" applyFont="1" applyBorder="1" applyAlignment="1">
      <alignment horizontal="center" vertical="center" wrapText="1" readingOrder="2"/>
    </xf>
    <xf numFmtId="173" fontId="35" fillId="0" borderId="58" xfId="6" applyNumberFormat="1" applyFont="1" applyBorder="1" applyAlignment="1">
      <alignment horizontal="center" vertical="center" wrapText="1" readingOrder="2"/>
    </xf>
    <xf numFmtId="3" fontId="35" fillId="0" borderId="57" xfId="6" applyNumberFormat="1" applyFont="1" applyBorder="1" applyAlignment="1">
      <alignment horizontal="center" vertical="center" wrapText="1" readingOrder="2"/>
    </xf>
    <xf numFmtId="3" fontId="35" fillId="0" borderId="59" xfId="6" applyNumberFormat="1" applyFont="1" applyBorder="1" applyAlignment="1">
      <alignment horizontal="center" vertical="center" wrapText="1" readingOrder="2"/>
    </xf>
    <xf numFmtId="3" fontId="39" fillId="0" borderId="0" xfId="6" applyNumberFormat="1" applyFont="1" applyBorder="1" applyAlignment="1">
      <alignment vertical="center" wrapText="1" readingOrder="2"/>
    </xf>
    <xf numFmtId="3" fontId="39" fillId="12" borderId="68" xfId="6" applyNumberFormat="1" applyFont="1" applyFill="1" applyBorder="1" applyAlignment="1">
      <alignment horizontal="center" vertical="center" wrapText="1" readingOrder="2"/>
    </xf>
    <xf numFmtId="3" fontId="39" fillId="12" borderId="70" xfId="6" applyNumberFormat="1" applyFont="1" applyFill="1" applyBorder="1" applyAlignment="1">
      <alignment horizontal="center" vertical="center" wrapText="1" readingOrder="2"/>
    </xf>
    <xf numFmtId="49" fontId="39" fillId="0" borderId="57" xfId="6" applyNumberFormat="1" applyFont="1" applyBorder="1" applyAlignment="1">
      <alignment horizontal="center" vertical="center" wrapText="1" readingOrder="2"/>
    </xf>
    <xf numFmtId="3" fontId="39" fillId="0" borderId="80" xfId="6" applyNumberFormat="1" applyFont="1" applyBorder="1" applyAlignment="1">
      <alignment horizontal="center" vertical="center" wrapText="1" readingOrder="2"/>
    </xf>
    <xf numFmtId="173" fontId="39" fillId="0" borderId="0" xfId="6" applyNumberFormat="1" applyFont="1" applyBorder="1" applyAlignment="1">
      <alignment horizontal="center" vertical="center" wrapText="1" readingOrder="2"/>
    </xf>
    <xf numFmtId="0" fontId="32" fillId="0" borderId="0" xfId="6" applyAlignment="1"/>
    <xf numFmtId="3" fontId="39" fillId="14" borderId="0" xfId="6" applyNumberFormat="1" applyFont="1" applyFill="1" applyBorder="1" applyAlignment="1">
      <alignment vertical="center" readingOrder="2"/>
    </xf>
    <xf numFmtId="3" fontId="35" fillId="12" borderId="59" xfId="6" applyNumberFormat="1" applyFont="1" applyFill="1" applyBorder="1" applyAlignment="1">
      <alignment horizontal="center" vertical="center" wrapText="1" readingOrder="2"/>
    </xf>
    <xf numFmtId="3" fontId="39" fillId="13" borderId="0" xfId="6" applyNumberFormat="1" applyFont="1" applyFill="1" applyBorder="1" applyAlignment="1">
      <alignment vertical="center" readingOrder="2"/>
    </xf>
    <xf numFmtId="3" fontId="33" fillId="11" borderId="29" xfId="6" applyNumberFormat="1" applyFont="1" applyFill="1" applyBorder="1" applyAlignment="1">
      <alignment readingOrder="2"/>
    </xf>
    <xf numFmtId="0" fontId="47" fillId="0" borderId="0" xfId="6" applyFont="1" applyAlignment="1">
      <alignment horizontal="left" readingOrder="2"/>
    </xf>
    <xf numFmtId="0" fontId="34" fillId="0" borderId="72" xfId="6" applyFont="1" applyBorder="1" applyAlignment="1">
      <alignment vertical="center" readingOrder="2"/>
    </xf>
    <xf numFmtId="0" fontId="48" fillId="0" borderId="0" xfId="6" applyFont="1" applyAlignment="1">
      <alignment horizontal="left" readingOrder="2"/>
    </xf>
    <xf numFmtId="3" fontId="36" fillId="11" borderId="20" xfId="6" applyNumberFormat="1" applyFont="1" applyFill="1" applyBorder="1" applyAlignment="1">
      <alignment vertical="top" wrapText="1" readingOrder="2"/>
    </xf>
    <xf numFmtId="3" fontId="33" fillId="11" borderId="29" xfId="6" applyNumberFormat="1" applyFont="1" applyFill="1" applyBorder="1" applyAlignment="1">
      <alignment vertical="center" readingOrder="2"/>
    </xf>
    <xf numFmtId="3" fontId="36" fillId="11" borderId="0" xfId="6" applyNumberFormat="1" applyFont="1" applyFill="1" applyBorder="1" applyAlignment="1">
      <alignment horizontal="right" indent="1" readingOrder="2"/>
    </xf>
    <xf numFmtId="3" fontId="36" fillId="11" borderId="0" xfId="6" applyNumberFormat="1" applyFont="1" applyFill="1" applyBorder="1" applyAlignment="1">
      <alignment horizontal="right" vertical="center" indent="1" readingOrder="2"/>
    </xf>
    <xf numFmtId="3" fontId="33" fillId="11" borderId="0" xfId="6" applyNumberFormat="1" applyFont="1" applyFill="1" applyBorder="1" applyAlignment="1">
      <alignment horizontal="right" vertical="center" indent="1" readingOrder="2"/>
    </xf>
    <xf numFmtId="0" fontId="5" fillId="0" borderId="0" xfId="0" applyFont="1" applyAlignment="1">
      <alignment vertical="center" readingOrder="2"/>
    </xf>
    <xf numFmtId="0" fontId="43" fillId="0" borderId="0" xfId="0" applyFont="1" applyAlignment="1">
      <alignment horizontal="center"/>
    </xf>
    <xf numFmtId="0" fontId="36" fillId="0" borderId="7" xfId="0" applyFont="1" applyBorder="1" applyAlignment="1"/>
    <xf numFmtId="0" fontId="36" fillId="0" borderId="7" xfId="0" applyFont="1" applyBorder="1" applyAlignment="1">
      <alignment horizontal="right"/>
    </xf>
    <xf numFmtId="0" fontId="2" fillId="0" borderId="1" xfId="0" applyFont="1" applyBorder="1" applyAlignment="1">
      <alignment horizontal="center" vertical="center" wrapText="1" readingOrder="2"/>
    </xf>
    <xf numFmtId="0" fontId="3" fillId="0" borderId="0" xfId="0" applyFont="1" applyBorder="1"/>
    <xf numFmtId="0" fontId="9" fillId="4" borderId="8" xfId="0" applyFont="1" applyFill="1" applyBorder="1" applyAlignment="1" applyProtection="1">
      <alignment horizontal="center" vertical="center" wrapText="1"/>
      <protection locked="0"/>
    </xf>
    <xf numFmtId="0" fontId="5" fillId="0" borderId="0" xfId="0" applyFont="1" applyAlignment="1">
      <alignment vertical="center" wrapText="1" readingOrder="2"/>
    </xf>
    <xf numFmtId="0" fontId="52" fillId="0" borderId="24" xfId="3" applyFont="1" applyFill="1" applyBorder="1" applyAlignment="1" applyProtection="1">
      <alignment horizontal="right" wrapText="1"/>
    </xf>
    <xf numFmtId="0" fontId="52" fillId="0" borderId="0" xfId="3" applyFont="1" applyFill="1" applyBorder="1" applyAlignment="1" applyProtection="1"/>
    <xf numFmtId="0" fontId="52" fillId="6" borderId="28" xfId="3" applyFont="1" applyFill="1" applyBorder="1" applyAlignment="1" applyProtection="1"/>
    <xf numFmtId="0" fontId="52" fillId="0" borderId="23" xfId="3" applyFont="1" applyFill="1" applyBorder="1" applyAlignment="1" applyProtection="1">
      <alignment vertical="center" wrapText="1"/>
    </xf>
    <xf numFmtId="0" fontId="52" fillId="0" borderId="27" xfId="3" applyFont="1" applyFill="1" applyBorder="1" applyAlignment="1" applyProtection="1">
      <alignment horizontal="right"/>
    </xf>
    <xf numFmtId="0" fontId="52" fillId="0" borderId="0" xfId="3" applyFont="1" applyFill="1" applyBorder="1" applyAlignment="1" applyProtection="1">
      <alignment horizontal="right"/>
    </xf>
    <xf numFmtId="0" fontId="52" fillId="6" borderId="26" xfId="3" applyFont="1" applyFill="1" applyBorder="1" applyAlignment="1" applyProtection="1">
      <alignment horizontal="right" wrapText="1"/>
    </xf>
    <xf numFmtId="0" fontId="52" fillId="0" borderId="0" xfId="3" applyFont="1" applyFill="1" applyBorder="1" applyAlignment="1" applyProtection="1">
      <alignment horizontal="right" wrapText="1"/>
    </xf>
    <xf numFmtId="0" fontId="52" fillId="0" borderId="25" xfId="3" applyFont="1" applyFill="1" applyBorder="1" applyAlignment="1" applyProtection="1">
      <alignment horizontal="right" wrapText="1"/>
    </xf>
    <xf numFmtId="0" fontId="52" fillId="0" borderId="18" xfId="3" applyFont="1" applyFill="1" applyBorder="1" applyAlignment="1" applyProtection="1">
      <alignment horizontal="right" wrapText="1"/>
    </xf>
    <xf numFmtId="0" fontId="52" fillId="0" borderId="35" xfId="3" applyFont="1" applyFill="1" applyBorder="1" applyAlignment="1" applyProtection="1">
      <alignment horizontal="right" wrapText="1"/>
    </xf>
    <xf numFmtId="0" fontId="52" fillId="0" borderId="42" xfId="3" applyFont="1" applyFill="1" applyBorder="1" applyAlignment="1" applyProtection="1">
      <alignment horizontal="right" wrapText="1"/>
    </xf>
    <xf numFmtId="0" fontId="52" fillId="6" borderId="27" xfId="3" applyFont="1" applyFill="1" applyBorder="1" applyAlignment="1" applyProtection="1">
      <alignment horizontal="right" wrapText="1"/>
    </xf>
    <xf numFmtId="0" fontId="52" fillId="0" borderId="0" xfId="3" applyFont="1" applyFill="1" applyProtection="1"/>
    <xf numFmtId="0" fontId="52" fillId="0" borderId="29" xfId="3" applyFont="1" applyFill="1" applyBorder="1" applyAlignment="1" applyProtection="1">
      <alignment horizontal="right" wrapText="1"/>
    </xf>
    <xf numFmtId="0" fontId="52" fillId="0" borderId="28" xfId="3" applyFont="1" applyFill="1" applyBorder="1" applyAlignment="1" applyProtection="1">
      <alignment horizontal="right" wrapText="1"/>
    </xf>
    <xf numFmtId="0" fontId="52" fillId="6" borderId="20" xfId="3" applyFont="1" applyFill="1" applyBorder="1" applyAlignment="1" applyProtection="1">
      <alignment wrapText="1"/>
    </xf>
    <xf numFmtId="0" fontId="52" fillId="0" borderId="20" xfId="3" applyFont="1" applyFill="1" applyBorder="1" applyAlignment="1" applyProtection="1">
      <alignment horizontal="right" wrapText="1"/>
    </xf>
    <xf numFmtId="0" fontId="52" fillId="0" borderId="28" xfId="3" applyFont="1" applyFill="1" applyBorder="1" applyAlignment="1" applyProtection="1">
      <alignment wrapText="1"/>
    </xf>
    <xf numFmtId="167" fontId="52" fillId="0" borderId="24" xfId="4" applyNumberFormat="1" applyFont="1" applyFill="1" applyBorder="1" applyAlignment="1" applyProtection="1">
      <alignment horizontal="right" wrapText="1"/>
    </xf>
    <xf numFmtId="167" fontId="52" fillId="6" borderId="20" xfId="4" applyNumberFormat="1" applyFont="1" applyFill="1" applyBorder="1" applyAlignment="1" applyProtection="1">
      <alignment horizontal="right" wrapText="1"/>
    </xf>
    <xf numFmtId="0" fontId="36" fillId="0" borderId="7" xfId="0" applyFont="1" applyBorder="1" applyAlignment="1">
      <alignment horizontal="right"/>
    </xf>
    <xf numFmtId="0" fontId="18" fillId="0" borderId="0" xfId="3" applyFont="1" applyFill="1" applyBorder="1" applyAlignment="1" applyProtection="1">
      <alignment horizontal="center" vertical="center"/>
    </xf>
    <xf numFmtId="3" fontId="29" fillId="0" borderId="0" xfId="6" applyNumberFormat="1" applyFont="1" applyBorder="1" applyAlignment="1">
      <alignment horizontal="right" vertical="center" readingOrder="2"/>
    </xf>
    <xf numFmtId="0" fontId="34" fillId="12" borderId="57" xfId="6" applyFont="1" applyFill="1" applyBorder="1" applyAlignment="1">
      <alignment horizontal="center" vertical="center" readingOrder="2"/>
    </xf>
    <xf numFmtId="0" fontId="34" fillId="12" borderId="56" xfId="6" applyFont="1" applyFill="1" applyBorder="1" applyAlignment="1">
      <alignment horizontal="center" vertical="center" readingOrder="2"/>
    </xf>
    <xf numFmtId="0" fontId="34" fillId="0" borderId="16" xfId="6" applyFont="1" applyBorder="1" applyAlignment="1">
      <alignment horizontal="center" vertical="center" readingOrder="2"/>
    </xf>
    <xf numFmtId="0" fontId="34" fillId="0" borderId="34" xfId="6" applyFont="1" applyBorder="1" applyAlignment="1">
      <alignment horizontal="center" vertical="center" readingOrder="2"/>
    </xf>
    <xf numFmtId="0" fontId="34" fillId="12" borderId="16" xfId="6" applyFont="1" applyFill="1" applyBorder="1" applyAlignment="1">
      <alignment horizontal="center" vertical="center" readingOrder="2"/>
    </xf>
    <xf numFmtId="0" fontId="34" fillId="12" borderId="34" xfId="6" applyFont="1" applyFill="1" applyBorder="1" applyAlignment="1">
      <alignment horizontal="center" vertical="center" readingOrder="2"/>
    </xf>
    <xf numFmtId="0" fontId="34" fillId="0" borderId="45" xfId="6" applyFont="1" applyBorder="1" applyAlignment="1">
      <alignment horizontal="center" vertical="center" readingOrder="2"/>
    </xf>
    <xf numFmtId="0" fontId="34" fillId="0" borderId="44" xfId="6" applyFont="1" applyBorder="1" applyAlignment="1">
      <alignment horizontal="center" vertical="center" readingOrder="2"/>
    </xf>
    <xf numFmtId="0" fontId="34" fillId="0" borderId="50" xfId="6" applyFont="1" applyBorder="1" applyAlignment="1">
      <alignment horizontal="center" vertical="center" readingOrder="2"/>
    </xf>
    <xf numFmtId="0" fontId="34" fillId="0" borderId="49" xfId="6" applyFont="1" applyBorder="1" applyAlignment="1">
      <alignment horizontal="center" vertical="center" readingOrder="2"/>
    </xf>
    <xf numFmtId="3" fontId="33" fillId="11" borderId="0" xfId="6" applyNumberFormat="1" applyFont="1" applyFill="1" applyBorder="1" applyAlignment="1">
      <alignment horizontal="right" vertical="center" readingOrder="2"/>
    </xf>
    <xf numFmtId="2" fontId="2" fillId="2" borderId="8" xfId="0" applyNumberFormat="1" applyFont="1" applyFill="1" applyBorder="1" applyAlignment="1">
      <alignment horizontal="center" vertical="center" wrapText="1" readingOrder="2"/>
    </xf>
    <xf numFmtId="0" fontId="18" fillId="0" borderId="24" xfId="3" applyFont="1" applyFill="1" applyBorder="1" applyAlignment="1" applyProtection="1">
      <alignment horizontal="center" vertical="center"/>
    </xf>
    <xf numFmtId="3" fontId="18" fillId="0" borderId="26" xfId="4" applyNumberFormat="1" applyFont="1" applyFill="1" applyBorder="1" applyAlignment="1" applyProtection="1">
      <alignment horizontal="center" vertical="center"/>
    </xf>
    <xf numFmtId="3" fontId="18" fillId="0" borderId="24" xfId="4" applyNumberFormat="1" applyFont="1" applyFill="1" applyBorder="1" applyAlignment="1" applyProtection="1">
      <alignment horizontal="center" vertical="center"/>
    </xf>
    <xf numFmtId="3" fontId="18" fillId="0" borderId="30" xfId="4" applyNumberFormat="1" applyFont="1" applyFill="1" applyBorder="1" applyAlignment="1" applyProtection="1">
      <alignment horizontal="center" vertical="center"/>
    </xf>
    <xf numFmtId="3" fontId="18" fillId="0" borderId="19" xfId="4" applyNumberFormat="1" applyFont="1" applyFill="1" applyBorder="1" applyAlignment="1" applyProtection="1">
      <alignment horizontal="center" vertical="center"/>
    </xf>
    <xf numFmtId="3" fontId="18" fillId="0" borderId="0" xfId="4" applyNumberFormat="1" applyFont="1" applyFill="1" applyBorder="1" applyAlignment="1" applyProtection="1">
      <alignment horizontal="center" vertical="center"/>
    </xf>
    <xf numFmtId="3" fontId="18" fillId="0" borderId="23" xfId="4" applyNumberFormat="1" applyFont="1" applyFill="1" applyBorder="1" applyAlignment="1" applyProtection="1">
      <alignment horizontal="center" vertical="center"/>
    </xf>
    <xf numFmtId="1" fontId="18" fillId="0" borderId="19" xfId="4" applyNumberFormat="1" applyFont="1" applyFill="1" applyBorder="1" applyAlignment="1" applyProtection="1">
      <alignment horizontal="center" vertical="center"/>
    </xf>
    <xf numFmtId="1" fontId="18" fillId="0" borderId="0" xfId="4" applyNumberFormat="1" applyFont="1" applyFill="1" applyBorder="1" applyAlignment="1" applyProtection="1">
      <alignment horizontal="center" vertical="center"/>
    </xf>
    <xf numFmtId="1" fontId="18" fillId="0" borderId="23" xfId="4" applyNumberFormat="1" applyFont="1" applyFill="1" applyBorder="1" applyAlignment="1" applyProtection="1">
      <alignment horizontal="center" vertical="center"/>
    </xf>
    <xf numFmtId="1" fontId="18" fillId="0" borderId="22" xfId="4" applyNumberFormat="1" applyFont="1" applyFill="1" applyBorder="1" applyAlignment="1" applyProtection="1">
      <alignment horizontal="center" vertical="center"/>
    </xf>
    <xf numFmtId="1" fontId="18" fillId="0" borderId="20" xfId="4" applyNumberFormat="1" applyFont="1" applyFill="1" applyBorder="1" applyAlignment="1" applyProtection="1">
      <alignment horizontal="center" vertical="center"/>
    </xf>
    <xf numFmtId="1" fontId="18" fillId="0" borderId="32" xfId="4" applyNumberFormat="1" applyFont="1" applyFill="1" applyBorder="1" applyAlignment="1" applyProtection="1">
      <alignment horizontal="center" vertical="center"/>
    </xf>
    <xf numFmtId="0" fontId="18" fillId="6" borderId="31" xfId="3" applyFont="1" applyFill="1" applyBorder="1" applyAlignment="1" applyProtection="1">
      <alignment horizontal="center" vertical="center"/>
    </xf>
    <xf numFmtId="37" fontId="18" fillId="6" borderId="27" xfId="1" applyNumberFormat="1" applyFont="1" applyFill="1" applyBorder="1" applyAlignment="1" applyProtection="1">
      <alignment horizontal="center" vertical="center"/>
    </xf>
    <xf numFmtId="37" fontId="18" fillId="6" borderId="29" xfId="1" applyNumberFormat="1" applyFont="1" applyFill="1" applyBorder="1" applyAlignment="1" applyProtection="1">
      <alignment horizontal="center" vertical="center"/>
    </xf>
    <xf numFmtId="37" fontId="18" fillId="6" borderId="31" xfId="1" applyNumberFormat="1" applyFont="1" applyFill="1" applyBorder="1" applyAlignment="1" applyProtection="1">
      <alignment horizontal="center" vertical="center"/>
    </xf>
    <xf numFmtId="0" fontId="18" fillId="0" borderId="29" xfId="3" applyFont="1" applyFill="1" applyBorder="1" applyAlignment="1" applyProtection="1">
      <alignment horizontal="center" vertical="center"/>
    </xf>
    <xf numFmtId="167" fontId="18" fillId="0" borderId="27" xfId="4" applyNumberFormat="1" applyFont="1" applyFill="1" applyBorder="1" applyAlignment="1" applyProtection="1">
      <alignment horizontal="center" vertical="center"/>
    </xf>
    <xf numFmtId="167" fontId="18" fillId="0" borderId="29" xfId="4" applyNumberFormat="1" applyFont="1" applyFill="1" applyBorder="1" applyAlignment="1" applyProtection="1">
      <alignment horizontal="center" vertical="center"/>
    </xf>
    <xf numFmtId="167" fontId="18" fillId="0" borderId="31" xfId="4" applyNumberFormat="1" applyFont="1" applyFill="1" applyBorder="1" applyAlignment="1" applyProtection="1">
      <alignment horizontal="center" vertical="center"/>
    </xf>
    <xf numFmtId="167" fontId="18" fillId="0" borderId="0" xfId="4" applyNumberFormat="1" applyFont="1" applyFill="1" applyBorder="1" applyAlignment="1" applyProtection="1">
      <alignment horizontal="center" vertical="center" wrapText="1"/>
    </xf>
    <xf numFmtId="167" fontId="18" fillId="0" borderId="26" xfId="4" applyNumberFormat="1" applyFont="1" applyFill="1" applyBorder="1" applyAlignment="1" applyProtection="1">
      <alignment horizontal="center" vertical="center"/>
    </xf>
    <xf numFmtId="167" fontId="18" fillId="0" borderId="24" xfId="4" applyNumberFormat="1" applyFont="1" applyFill="1" applyBorder="1" applyAlignment="1" applyProtection="1">
      <alignment horizontal="center" vertical="center"/>
    </xf>
    <xf numFmtId="167" fontId="18" fillId="0" borderId="30" xfId="4" applyNumberFormat="1" applyFont="1" applyFill="1" applyBorder="1" applyAlignment="1" applyProtection="1">
      <alignment horizontal="center" vertical="center"/>
    </xf>
    <xf numFmtId="167" fontId="18" fillId="0" borderId="19" xfId="4" applyNumberFormat="1" applyFont="1" applyFill="1" applyBorder="1" applyAlignment="1" applyProtection="1">
      <alignment horizontal="center" vertical="center"/>
    </xf>
    <xf numFmtId="167" fontId="18" fillId="0" borderId="0" xfId="4" applyNumberFormat="1" applyFont="1" applyFill="1" applyBorder="1" applyAlignment="1" applyProtection="1">
      <alignment horizontal="center" vertical="center"/>
    </xf>
    <xf numFmtId="167" fontId="18" fillId="0" borderId="23" xfId="4" applyNumberFormat="1" applyFont="1" applyFill="1" applyBorder="1" applyAlignment="1" applyProtection="1">
      <alignment horizontal="center" vertical="center"/>
    </xf>
    <xf numFmtId="9" fontId="18" fillId="6" borderId="30" xfId="5" applyFont="1" applyFill="1" applyBorder="1" applyAlignment="1" applyProtection="1">
      <alignment horizontal="center" vertical="center" wrapText="1"/>
    </xf>
    <xf numFmtId="167" fontId="18" fillId="6" borderId="26" xfId="4" applyNumberFormat="1" applyFont="1" applyFill="1" applyBorder="1" applyAlignment="1" applyProtection="1">
      <alignment horizontal="center" vertical="center"/>
    </xf>
    <xf numFmtId="167" fontId="18" fillId="6" borderId="24" xfId="4" applyNumberFormat="1" applyFont="1" applyFill="1" applyBorder="1" applyAlignment="1" applyProtection="1">
      <alignment horizontal="center" vertical="center"/>
    </xf>
    <xf numFmtId="167" fontId="18" fillId="6" borderId="30" xfId="4" applyNumberFormat="1" applyFont="1" applyFill="1" applyBorder="1" applyAlignment="1" applyProtection="1">
      <alignment horizontal="center" vertical="center"/>
    </xf>
    <xf numFmtId="9" fontId="18" fillId="0" borderId="0" xfId="5" applyFont="1" applyFill="1" applyBorder="1" applyAlignment="1" applyProtection="1">
      <alignment horizontal="center" vertical="center" wrapText="1"/>
    </xf>
    <xf numFmtId="167" fontId="18" fillId="0" borderId="25" xfId="4" applyNumberFormat="1" applyFont="1" applyFill="1" applyBorder="1" applyAlignment="1" applyProtection="1">
      <alignment horizontal="center" vertical="center" wrapText="1"/>
    </xf>
    <xf numFmtId="167" fontId="18" fillId="0" borderId="18" xfId="4" applyNumberFormat="1" applyFont="1" applyFill="1" applyBorder="1" applyAlignment="1" applyProtection="1">
      <alignment horizontal="center" vertical="center" wrapText="1"/>
    </xf>
    <xf numFmtId="9" fontId="18" fillId="0" borderId="35" xfId="5" applyFont="1" applyFill="1" applyBorder="1" applyAlignment="1" applyProtection="1">
      <alignment horizontal="center" vertical="center" wrapText="1"/>
    </xf>
    <xf numFmtId="167" fontId="18" fillId="0" borderId="36" xfId="4" applyNumberFormat="1" applyFont="1" applyFill="1" applyBorder="1" applyAlignment="1" applyProtection="1">
      <alignment horizontal="center" vertical="center"/>
    </xf>
    <xf numFmtId="167" fontId="18" fillId="0" borderId="37" xfId="4" applyNumberFormat="1" applyFont="1" applyFill="1" applyBorder="1" applyAlignment="1" applyProtection="1">
      <alignment horizontal="center" vertical="center"/>
    </xf>
    <xf numFmtId="167" fontId="18" fillId="0" borderId="38" xfId="4" applyNumberFormat="1" applyFont="1" applyFill="1" applyBorder="1" applyAlignment="1" applyProtection="1">
      <alignment horizontal="center" vertical="center"/>
    </xf>
    <xf numFmtId="167" fontId="18" fillId="0" borderId="39" xfId="4" applyNumberFormat="1" applyFont="1" applyFill="1" applyBorder="1" applyAlignment="1" applyProtection="1">
      <alignment horizontal="center" vertical="center" wrapText="1"/>
    </xf>
    <xf numFmtId="167" fontId="18" fillId="0" borderId="39" xfId="4" applyNumberFormat="1" applyFont="1" applyFill="1" applyBorder="1" applyAlignment="1" applyProtection="1">
      <alignment horizontal="center" vertical="center"/>
    </xf>
    <xf numFmtId="167" fontId="18" fillId="0" borderId="40" xfId="4" applyNumberFormat="1" applyFont="1" applyFill="1" applyBorder="1" applyAlignment="1" applyProtection="1">
      <alignment horizontal="center" vertical="center"/>
    </xf>
    <xf numFmtId="167" fontId="18" fillId="0" borderId="41" xfId="4" applyNumberFormat="1" applyFont="1" applyFill="1" applyBorder="1" applyAlignment="1" applyProtection="1">
      <alignment horizontal="center" vertical="center"/>
    </xf>
    <xf numFmtId="9" fontId="18" fillId="6" borderId="31" xfId="5" applyFont="1" applyFill="1" applyBorder="1" applyAlignment="1" applyProtection="1">
      <alignment horizontal="center" vertical="center" wrapText="1"/>
    </xf>
    <xf numFmtId="167" fontId="18" fillId="6" borderId="27" xfId="4" applyNumberFormat="1" applyFont="1" applyFill="1" applyBorder="1" applyAlignment="1" applyProtection="1">
      <alignment horizontal="center" vertical="center"/>
    </xf>
    <xf numFmtId="167" fontId="18" fillId="6" borderId="29" xfId="4" applyNumberFormat="1" applyFont="1" applyFill="1" applyBorder="1" applyAlignment="1" applyProtection="1">
      <alignment horizontal="center" vertical="center"/>
    </xf>
    <xf numFmtId="167" fontId="18" fillId="6" borderId="31" xfId="4" applyNumberFormat="1" applyFont="1" applyFill="1" applyBorder="1" applyAlignment="1" applyProtection="1">
      <alignment horizontal="center" vertical="center"/>
    </xf>
    <xf numFmtId="9" fontId="18" fillId="0" borderId="29" xfId="5" applyFont="1" applyFill="1" applyBorder="1" applyAlignment="1" applyProtection="1">
      <alignment horizontal="center" vertical="center" wrapText="1"/>
    </xf>
    <xf numFmtId="9" fontId="18" fillId="0" borderId="24" xfId="5" applyFont="1" applyFill="1" applyBorder="1" applyAlignment="1" applyProtection="1">
      <alignment horizontal="center" vertical="center" wrapText="1"/>
    </xf>
    <xf numFmtId="9" fontId="18" fillId="0" borderId="27" xfId="5" applyFont="1" applyFill="1" applyBorder="1" applyAlignment="1" applyProtection="1">
      <alignment horizontal="center" vertical="center"/>
    </xf>
    <xf numFmtId="9" fontId="18" fillId="0" borderId="29" xfId="5" applyFont="1" applyFill="1" applyBorder="1" applyAlignment="1" applyProtection="1">
      <alignment horizontal="center" vertical="center"/>
    </xf>
    <xf numFmtId="9" fontId="18" fillId="0" borderId="31" xfId="5" applyFont="1" applyFill="1" applyBorder="1" applyAlignment="1" applyProtection="1">
      <alignment horizontal="center" vertical="center"/>
    </xf>
    <xf numFmtId="3" fontId="18" fillId="0" borderId="24" xfId="5" applyNumberFormat="1" applyFont="1" applyFill="1" applyBorder="1" applyAlignment="1" applyProtection="1">
      <alignment horizontal="center" vertical="center" wrapText="1" readingOrder="1"/>
    </xf>
    <xf numFmtId="3" fontId="18" fillId="0" borderId="26" xfId="4" applyNumberFormat="1" applyFont="1" applyFill="1" applyBorder="1" applyAlignment="1" applyProtection="1">
      <alignment horizontal="center" vertical="center" readingOrder="1"/>
    </xf>
    <xf numFmtId="3" fontId="18" fillId="0" borderId="24" xfId="4" applyNumberFormat="1" applyFont="1" applyFill="1" applyBorder="1" applyAlignment="1" applyProtection="1">
      <alignment horizontal="center" vertical="center" readingOrder="1"/>
    </xf>
    <xf numFmtId="3" fontId="18" fillId="0" borderId="0" xfId="5" applyNumberFormat="1" applyFont="1" applyFill="1" applyBorder="1" applyAlignment="1" applyProtection="1">
      <alignment horizontal="center" vertical="center" wrapText="1" readingOrder="1"/>
    </xf>
    <xf numFmtId="3" fontId="18" fillId="0" borderId="19" xfId="4" applyNumberFormat="1" applyFont="1" applyFill="1" applyBorder="1" applyAlignment="1" applyProtection="1">
      <alignment horizontal="center" vertical="center" readingOrder="1"/>
    </xf>
    <xf numFmtId="3" fontId="18" fillId="0" borderId="0" xfId="4" applyNumberFormat="1" applyFont="1" applyFill="1" applyBorder="1" applyAlignment="1" applyProtection="1">
      <alignment horizontal="center" vertical="center" readingOrder="1"/>
    </xf>
    <xf numFmtId="3" fontId="18" fillId="0" borderId="23" xfId="4" applyNumberFormat="1" applyFont="1" applyFill="1" applyBorder="1" applyAlignment="1" applyProtection="1">
      <alignment horizontal="center" vertical="center" readingOrder="1"/>
    </xf>
    <xf numFmtId="3" fontId="18" fillId="6" borderId="20" xfId="3" applyNumberFormat="1" applyFont="1" applyFill="1" applyBorder="1" applyAlignment="1" applyProtection="1">
      <alignment horizontal="center" vertical="center" wrapText="1" readingOrder="1"/>
    </xf>
    <xf numFmtId="3" fontId="18" fillId="6" borderId="22" xfId="4" applyNumberFormat="1" applyFont="1" applyFill="1" applyBorder="1" applyAlignment="1" applyProtection="1">
      <alignment horizontal="center" vertical="center" readingOrder="1"/>
    </xf>
    <xf numFmtId="3" fontId="18" fillId="6" borderId="20" xfId="4" applyNumberFormat="1" applyFont="1" applyFill="1" applyBorder="1" applyAlignment="1" applyProtection="1">
      <alignment horizontal="center" vertical="center" readingOrder="1"/>
    </xf>
    <xf numFmtId="3" fontId="18" fillId="6" borderId="32" xfId="4" applyNumberFormat="1" applyFont="1" applyFill="1" applyBorder="1" applyAlignment="1" applyProtection="1">
      <alignment horizontal="center" vertical="center" readingOrder="1"/>
    </xf>
    <xf numFmtId="3" fontId="18" fillId="0" borderId="0" xfId="3" applyNumberFormat="1" applyFont="1" applyFill="1" applyBorder="1" applyAlignment="1" applyProtection="1">
      <alignment horizontal="center" vertical="center" wrapText="1" readingOrder="1"/>
    </xf>
    <xf numFmtId="3" fontId="18" fillId="0" borderId="24" xfId="4" applyNumberFormat="1" applyFont="1" applyFill="1" applyBorder="1" applyAlignment="1" applyProtection="1">
      <alignment horizontal="center" vertical="center" wrapText="1" readingOrder="1"/>
    </xf>
    <xf numFmtId="3" fontId="18" fillId="0" borderId="30" xfId="4" applyNumberFormat="1" applyFont="1" applyFill="1" applyBorder="1" applyAlignment="1" applyProtection="1">
      <alignment horizontal="center" vertical="center" readingOrder="1"/>
    </xf>
    <xf numFmtId="3" fontId="18" fillId="0" borderId="0" xfId="4" applyNumberFormat="1" applyFont="1" applyFill="1" applyBorder="1" applyAlignment="1" applyProtection="1">
      <alignment horizontal="center" vertical="center" wrapText="1" readingOrder="1"/>
    </xf>
    <xf numFmtId="3" fontId="18" fillId="0" borderId="32" xfId="4" applyNumberFormat="1" applyFont="1" applyFill="1" applyBorder="1" applyAlignment="1" applyProtection="1">
      <alignment horizontal="center" vertical="center" wrapText="1" readingOrder="1"/>
    </xf>
    <xf numFmtId="3" fontId="18" fillId="0" borderId="22" xfId="4" applyNumberFormat="1" applyFont="1" applyFill="1" applyBorder="1" applyAlignment="1" applyProtection="1">
      <alignment horizontal="center" vertical="center" readingOrder="1"/>
    </xf>
    <xf numFmtId="3" fontId="18" fillId="0" borderId="20" xfId="4" applyNumberFormat="1" applyFont="1" applyFill="1" applyBorder="1" applyAlignment="1" applyProtection="1">
      <alignment horizontal="center" vertical="center" readingOrder="1"/>
    </xf>
    <xf numFmtId="3" fontId="18" fillId="0" borderId="32" xfId="4" applyNumberFormat="1" applyFont="1" applyFill="1" applyBorder="1" applyAlignment="1" applyProtection="1">
      <alignment horizontal="center" vertical="center" readingOrder="1"/>
    </xf>
    <xf numFmtId="3" fontId="18" fillId="0" borderId="26" xfId="4" applyNumberFormat="1" applyFont="1" applyFill="1" applyBorder="1" applyAlignment="1" applyProtection="1">
      <alignment horizontal="center" vertical="center" wrapText="1" readingOrder="1"/>
    </xf>
    <xf numFmtId="3" fontId="18" fillId="0" borderId="30" xfId="4" applyNumberFormat="1" applyFont="1" applyFill="1" applyBorder="1" applyAlignment="1" applyProtection="1">
      <alignment horizontal="center" vertical="center" wrapText="1" readingOrder="1"/>
    </xf>
    <xf numFmtId="3" fontId="18" fillId="6" borderId="20" xfId="4" applyNumberFormat="1" applyFont="1" applyFill="1" applyBorder="1" applyAlignment="1" applyProtection="1">
      <alignment horizontal="center" vertical="center" wrapText="1" readingOrder="1"/>
    </xf>
    <xf numFmtId="3" fontId="18" fillId="6" borderId="22" xfId="4" applyNumberFormat="1" applyFont="1" applyFill="1" applyBorder="1" applyAlignment="1" applyProtection="1">
      <alignment horizontal="center" vertical="center" wrapText="1" readingOrder="1"/>
    </xf>
    <xf numFmtId="3" fontId="18" fillId="6" borderId="32" xfId="4" applyNumberFormat="1" applyFont="1" applyFill="1" applyBorder="1" applyAlignment="1" applyProtection="1">
      <alignment horizontal="center" vertical="center" wrapText="1" readingOrder="1"/>
    </xf>
    <xf numFmtId="0" fontId="53" fillId="0" borderId="0" xfId="0" applyFont="1" applyAlignment="1">
      <alignment horizontal="right" readingOrder="2"/>
    </xf>
    <xf numFmtId="0" fontId="53" fillId="0" borderId="0" xfId="0" applyFont="1" applyAlignment="1">
      <alignment readingOrder="2"/>
    </xf>
    <xf numFmtId="171" fontId="9" fillId="11" borderId="0" xfId="2" applyNumberFormat="1" applyFont="1" applyFill="1" applyBorder="1" applyAlignment="1" applyProtection="1">
      <alignment horizontal="center"/>
      <protection locked="0"/>
    </xf>
    <xf numFmtId="0" fontId="8" fillId="0" borderId="3" xfId="0" applyFont="1" applyFill="1" applyBorder="1" applyAlignment="1">
      <alignment horizontal="center" vertical="center" wrapText="1" readingOrder="2"/>
    </xf>
    <xf numFmtId="0" fontId="7" fillId="0" borderId="6" xfId="0" applyFont="1" applyBorder="1" applyAlignment="1" applyProtection="1">
      <alignment horizontal="center" vertical="center" wrapText="1" readingOrder="2"/>
      <protection locked="0"/>
    </xf>
    <xf numFmtId="3" fontId="8" fillId="4" borderId="3" xfId="0" applyNumberFormat="1" applyFont="1" applyFill="1" applyBorder="1" applyAlignment="1" applyProtection="1">
      <alignment horizontal="center" vertical="center" wrapText="1" readingOrder="2"/>
    </xf>
    <xf numFmtId="0" fontId="11" fillId="4" borderId="8" xfId="0" applyFont="1" applyFill="1" applyBorder="1" applyAlignment="1" applyProtection="1">
      <alignment horizontal="center" vertical="center" wrapText="1" readingOrder="2"/>
    </xf>
    <xf numFmtId="0" fontId="2" fillId="0" borderId="8" xfId="0" applyFont="1" applyBorder="1" applyAlignment="1" applyProtection="1">
      <alignment horizontal="center" vertical="center" wrapText="1" readingOrder="2"/>
    </xf>
    <xf numFmtId="0" fontId="2" fillId="2" borderId="8" xfId="0" applyFont="1" applyFill="1" applyBorder="1" applyAlignment="1" applyProtection="1">
      <alignment horizontal="center" vertical="center" wrapText="1" readingOrder="2"/>
    </xf>
    <xf numFmtId="0" fontId="2" fillId="0" borderId="8" xfId="0" applyFont="1" applyBorder="1" applyAlignment="1" applyProtection="1">
      <alignment horizontal="center" vertical="center" readingOrder="2"/>
    </xf>
    <xf numFmtId="2" fontId="2" fillId="0" borderId="8" xfId="0" applyNumberFormat="1" applyFont="1" applyBorder="1" applyAlignment="1" applyProtection="1">
      <alignment horizontal="center" vertical="center" wrapText="1" readingOrder="2"/>
    </xf>
    <xf numFmtId="3" fontId="8" fillId="7" borderId="6" xfId="0" applyNumberFormat="1" applyFont="1" applyFill="1" applyBorder="1" applyAlignment="1">
      <alignment horizontal="center" vertical="center" wrapText="1" readingOrder="2"/>
    </xf>
    <xf numFmtId="3" fontId="8" fillId="0" borderId="6" xfId="0" applyNumberFormat="1" applyFont="1" applyFill="1" applyBorder="1" applyAlignment="1">
      <alignment horizontal="center" vertical="center" wrapText="1" readingOrder="2"/>
    </xf>
    <xf numFmtId="1" fontId="8" fillId="0" borderId="4" xfId="0" applyNumberFormat="1" applyFont="1" applyBorder="1" applyAlignment="1">
      <alignment horizontal="center" vertical="center" wrapText="1" readingOrder="2"/>
    </xf>
    <xf numFmtId="0" fontId="57" fillId="11" borderId="0" xfId="0" applyFont="1" applyFill="1"/>
    <xf numFmtId="0" fontId="57" fillId="0" borderId="0" xfId="0" applyFont="1"/>
    <xf numFmtId="0" fontId="25" fillId="0" borderId="6" xfId="0" applyFont="1" applyBorder="1" applyAlignment="1" applyProtection="1">
      <alignment horizontal="center" vertical="center" wrapText="1" readingOrder="2"/>
    </xf>
    <xf numFmtId="3" fontId="8" fillId="0" borderId="4" xfId="1" applyNumberFormat="1" applyFont="1" applyBorder="1" applyAlignment="1">
      <alignment horizontal="center" vertical="center" wrapText="1" readingOrder="2"/>
    </xf>
    <xf numFmtId="3" fontId="8" fillId="0" borderId="9" xfId="0" applyNumberFormat="1" applyFont="1" applyFill="1" applyBorder="1" applyAlignment="1">
      <alignment horizontal="center" vertical="center" wrapText="1" readingOrder="2"/>
    </xf>
    <xf numFmtId="0" fontId="23" fillId="2" borderId="4" xfId="0" applyFont="1" applyFill="1" applyBorder="1" applyAlignment="1">
      <alignment horizontal="center" vertical="center" wrapText="1" readingOrder="2"/>
    </xf>
    <xf numFmtId="0" fontId="23" fillId="2" borderId="9" xfId="0" applyFont="1" applyFill="1" applyBorder="1" applyAlignment="1">
      <alignment horizontal="center" vertical="center" wrapText="1" readingOrder="2"/>
    </xf>
    <xf numFmtId="0" fontId="23" fillId="2" borderId="10" xfId="0" applyFont="1" applyFill="1" applyBorder="1" applyAlignment="1">
      <alignment horizontal="center" vertical="center" wrapText="1" readingOrder="2"/>
    </xf>
    <xf numFmtId="0" fontId="23" fillId="0" borderId="4" xfId="0" applyFont="1" applyBorder="1" applyAlignment="1" applyProtection="1">
      <alignment horizontal="center" vertical="center" wrapText="1" readingOrder="2"/>
      <protection locked="0"/>
    </xf>
    <xf numFmtId="0" fontId="23" fillId="0" borderId="9" xfId="0" applyFont="1" applyBorder="1" applyAlignment="1" applyProtection="1">
      <alignment horizontal="center" vertical="center" wrapText="1" readingOrder="2"/>
      <protection locked="0"/>
    </xf>
    <xf numFmtId="0" fontId="23" fillId="0" borderId="10" xfId="0" applyFont="1" applyBorder="1" applyAlignment="1" applyProtection="1">
      <alignment horizontal="center" vertical="center" wrapText="1" readingOrder="2"/>
      <protection locked="0"/>
    </xf>
    <xf numFmtId="0" fontId="23" fillId="5" borderId="4" xfId="0" applyFont="1" applyFill="1" applyBorder="1" applyAlignment="1">
      <alignment horizontal="center" vertical="center" wrapText="1" readingOrder="2"/>
    </xf>
    <xf numFmtId="0" fontId="23" fillId="5" borderId="10" xfId="0" applyFont="1" applyFill="1" applyBorder="1" applyAlignment="1">
      <alignment horizontal="center" vertical="center" wrapText="1" readingOrder="2"/>
    </xf>
    <xf numFmtId="0" fontId="23" fillId="2" borderId="2" xfId="0" applyFont="1" applyFill="1" applyBorder="1" applyAlignment="1">
      <alignment horizontal="center" vertical="center" wrapText="1" readingOrder="2"/>
    </xf>
    <xf numFmtId="0" fontId="23" fillId="2" borderId="13" xfId="0" applyFont="1" applyFill="1" applyBorder="1" applyAlignment="1">
      <alignment horizontal="center" vertical="center" wrapText="1" readingOrder="2"/>
    </xf>
    <xf numFmtId="0" fontId="23" fillId="2" borderId="3" xfId="0" applyFont="1" applyFill="1" applyBorder="1" applyAlignment="1">
      <alignment horizontal="center" vertical="center" wrapText="1" readingOrder="2"/>
    </xf>
    <xf numFmtId="0" fontId="36" fillId="0" borderId="7" xfId="0" applyFont="1" applyBorder="1" applyAlignment="1">
      <alignment horizontal="center" vertical="top" wrapText="1"/>
    </xf>
    <xf numFmtId="3" fontId="39" fillId="0" borderId="15" xfId="6" applyNumberFormat="1" applyFont="1" applyBorder="1" applyAlignment="1">
      <alignment horizontal="center" vertical="center" readingOrder="2"/>
    </xf>
    <xf numFmtId="172" fontId="39" fillId="0" borderId="15" xfId="6" applyNumberFormat="1" applyFont="1" applyBorder="1" applyAlignment="1">
      <alignment horizontal="center" vertical="center" readingOrder="2"/>
    </xf>
    <xf numFmtId="3" fontId="37" fillId="0" borderId="58" xfId="6" applyNumberFormat="1" applyFont="1" applyBorder="1" applyAlignment="1">
      <alignment horizontal="center" vertical="center" readingOrder="2"/>
    </xf>
    <xf numFmtId="3" fontId="39" fillId="0" borderId="58" xfId="6" applyNumberFormat="1" applyFont="1" applyBorder="1" applyAlignment="1">
      <alignment horizontal="center" vertical="center" readingOrder="2"/>
    </xf>
    <xf numFmtId="3" fontId="39" fillId="0" borderId="59" xfId="6" applyNumberFormat="1" applyFont="1" applyBorder="1" applyAlignment="1">
      <alignment horizontal="center" vertical="center" readingOrder="2"/>
    </xf>
    <xf numFmtId="3" fontId="37" fillId="0" borderId="15" xfId="6" applyNumberFormat="1" applyFont="1" applyBorder="1" applyAlignment="1">
      <alignment horizontal="center" vertical="center" readingOrder="2"/>
    </xf>
    <xf numFmtId="3" fontId="39" fillId="0" borderId="54" xfId="6" applyNumberFormat="1" applyFont="1" applyBorder="1" applyAlignment="1">
      <alignment horizontal="center" vertical="center" readingOrder="2"/>
    </xf>
    <xf numFmtId="3" fontId="39" fillId="12" borderId="16" xfId="6" applyNumberFormat="1" applyFont="1" applyFill="1" applyBorder="1" applyAlignment="1">
      <alignment horizontal="center" vertical="center" readingOrder="2"/>
    </xf>
    <xf numFmtId="3" fontId="39" fillId="12" borderId="34" xfId="6" applyNumberFormat="1" applyFont="1" applyFill="1" applyBorder="1" applyAlignment="1">
      <alignment horizontal="center" vertical="center" readingOrder="2"/>
    </xf>
    <xf numFmtId="3" fontId="39" fillId="12" borderId="15" xfId="6" applyNumberFormat="1" applyFont="1" applyFill="1" applyBorder="1" applyAlignment="1">
      <alignment horizontal="center" vertical="center" readingOrder="2"/>
    </xf>
    <xf numFmtId="3" fontId="39" fillId="12" borderId="61" xfId="6" applyNumberFormat="1" applyFont="1" applyFill="1" applyBorder="1" applyAlignment="1">
      <alignment horizontal="center" vertical="center" readingOrder="2"/>
    </xf>
    <xf numFmtId="3" fontId="39" fillId="12" borderId="62" xfId="6" applyNumberFormat="1" applyFont="1" applyFill="1" applyBorder="1" applyAlignment="1">
      <alignment horizontal="center" vertical="center" readingOrder="2"/>
    </xf>
    <xf numFmtId="3" fontId="39" fillId="0" borderId="16" xfId="6" applyNumberFormat="1" applyFont="1" applyBorder="1" applyAlignment="1">
      <alignment horizontal="center" vertical="center" readingOrder="2"/>
    </xf>
    <xf numFmtId="3" fontId="39" fillId="0" borderId="34" xfId="6" applyNumberFormat="1" applyFont="1" applyBorder="1" applyAlignment="1">
      <alignment horizontal="center" vertical="center" readingOrder="2"/>
    </xf>
    <xf numFmtId="3" fontId="39" fillId="0" borderId="27" xfId="6" applyNumberFormat="1" applyFont="1" applyBorder="1" applyAlignment="1">
      <alignment horizontal="center" vertical="center" wrapText="1" readingOrder="2"/>
    </xf>
    <xf numFmtId="3" fontId="39" fillId="0" borderId="44" xfId="6" applyNumberFormat="1" applyFont="1" applyBorder="1" applyAlignment="1">
      <alignment horizontal="center" vertical="center" wrapText="1" readingOrder="2"/>
    </xf>
    <xf numFmtId="3" fontId="39" fillId="0" borderId="27" xfId="6" applyNumberFormat="1" applyFont="1" applyBorder="1" applyAlignment="1">
      <alignment horizontal="center" vertical="top" wrapText="1" readingOrder="2"/>
    </xf>
    <xf numFmtId="3" fontId="39" fillId="0" borderId="29" xfId="6" applyNumberFormat="1" applyFont="1" applyBorder="1" applyAlignment="1">
      <alignment horizontal="center" vertical="top" wrapText="1" readingOrder="2"/>
    </xf>
    <xf numFmtId="3" fontId="39" fillId="0" borderId="31" xfId="6" applyNumberFormat="1" applyFont="1" applyBorder="1" applyAlignment="1">
      <alignment horizontal="center" vertical="top" wrapText="1" readingOrder="2"/>
    </xf>
    <xf numFmtId="3" fontId="29" fillId="0" borderId="0" xfId="6" applyNumberFormat="1" applyFont="1" applyBorder="1" applyAlignment="1">
      <alignment horizontal="right" vertical="center" wrapText="1" readingOrder="2"/>
    </xf>
    <xf numFmtId="3" fontId="35" fillId="12" borderId="77" xfId="6" applyNumberFormat="1" applyFont="1" applyFill="1" applyBorder="1" applyAlignment="1">
      <alignment horizontal="center" vertical="center" wrapText="1" readingOrder="2"/>
    </xf>
    <xf numFmtId="3" fontId="35" fillId="12" borderId="78" xfId="6" applyNumberFormat="1" applyFont="1" applyFill="1" applyBorder="1" applyAlignment="1">
      <alignment horizontal="center" vertical="center" wrapText="1" readingOrder="2"/>
    </xf>
    <xf numFmtId="3" fontId="35" fillId="12" borderId="69" xfId="6" applyNumberFormat="1" applyFont="1" applyFill="1" applyBorder="1" applyAlignment="1">
      <alignment horizontal="center" vertical="center" wrapText="1" readingOrder="2"/>
    </xf>
    <xf numFmtId="3" fontId="39" fillId="12" borderId="61" xfId="6" applyNumberFormat="1" applyFont="1" applyFill="1" applyBorder="1" applyAlignment="1">
      <alignment horizontal="center" vertical="center" wrapText="1" readingOrder="2"/>
    </xf>
    <xf numFmtId="3" fontId="39" fillId="12" borderId="68" xfId="6" applyNumberFormat="1" applyFont="1" applyFill="1" applyBorder="1" applyAlignment="1">
      <alignment horizontal="center" vertical="center" wrapText="1" readingOrder="2"/>
    </xf>
    <xf numFmtId="3" fontId="39" fillId="12" borderId="62" xfId="6" applyNumberFormat="1" applyFont="1" applyFill="1" applyBorder="1" applyAlignment="1">
      <alignment horizontal="center" vertical="center" wrapText="1" readingOrder="2"/>
    </xf>
    <xf numFmtId="49" fontId="39" fillId="0" borderId="74" xfId="6" applyNumberFormat="1" applyFont="1" applyBorder="1" applyAlignment="1">
      <alignment horizontal="center" vertical="center" wrapText="1" readingOrder="2"/>
    </xf>
    <xf numFmtId="49" fontId="39" fillId="0" borderId="79" xfId="6" applyNumberFormat="1" applyFont="1" applyBorder="1" applyAlignment="1">
      <alignment horizontal="center" vertical="center" wrapText="1" readingOrder="2"/>
    </xf>
    <xf numFmtId="49" fontId="39" fillId="0" borderId="56" xfId="6" applyNumberFormat="1" applyFont="1" applyBorder="1" applyAlignment="1">
      <alignment horizontal="center" vertical="center" wrapText="1" readingOrder="2"/>
    </xf>
    <xf numFmtId="174" fontId="39" fillId="0" borderId="58" xfId="6" applyNumberFormat="1" applyFont="1" applyBorder="1" applyAlignment="1">
      <alignment horizontal="center" vertical="center" wrapText="1" readingOrder="2"/>
    </xf>
    <xf numFmtId="49" fontId="32" fillId="0" borderId="58" xfId="8" applyNumberFormat="1" applyFont="1" applyBorder="1" applyAlignment="1">
      <alignment horizontal="center" vertical="center" wrapText="1" readingOrder="2"/>
    </xf>
    <xf numFmtId="49" fontId="42" fillId="0" borderId="58" xfId="6" applyNumberFormat="1" applyFont="1" applyBorder="1" applyAlignment="1">
      <alignment horizontal="center" vertical="center" wrapText="1" readingOrder="2"/>
    </xf>
    <xf numFmtId="49" fontId="42" fillId="0" borderId="57" xfId="6" applyNumberFormat="1" applyFont="1" applyBorder="1" applyAlignment="1">
      <alignment horizontal="center" vertical="center" wrapText="1" readingOrder="2"/>
    </xf>
    <xf numFmtId="49" fontId="42" fillId="0" borderId="59" xfId="6" applyNumberFormat="1" applyFont="1" applyBorder="1" applyAlignment="1">
      <alignment horizontal="center" vertical="center" wrapText="1" readingOrder="2"/>
    </xf>
    <xf numFmtId="3" fontId="39" fillId="12" borderId="27" xfId="6" applyNumberFormat="1" applyFont="1" applyFill="1" applyBorder="1" applyAlignment="1">
      <alignment horizontal="center" vertical="center" wrapText="1" readingOrder="2"/>
    </xf>
    <xf numFmtId="3" fontId="39" fillId="12" borderId="31" xfId="6" applyNumberFormat="1" applyFont="1" applyFill="1" applyBorder="1" applyAlignment="1">
      <alignment horizontal="center" vertical="center" wrapText="1" readingOrder="2"/>
    </xf>
    <xf numFmtId="3" fontId="39" fillId="0" borderId="83" xfId="6" quotePrefix="1" applyNumberFormat="1" applyFont="1" applyBorder="1" applyAlignment="1">
      <alignment horizontal="center" vertical="center" wrapText="1" readingOrder="2"/>
    </xf>
    <xf numFmtId="3" fontId="39" fillId="0" borderId="46" xfId="6" applyNumberFormat="1" applyFont="1" applyBorder="1" applyAlignment="1">
      <alignment horizontal="center" vertical="center" wrapText="1" readingOrder="2"/>
    </xf>
    <xf numFmtId="9" fontId="39" fillId="0" borderId="46" xfId="7" applyFont="1" applyBorder="1" applyAlignment="1">
      <alignment horizontal="center" vertical="center" wrapText="1" readingOrder="2"/>
    </xf>
    <xf numFmtId="9" fontId="39" fillId="0" borderId="47" xfId="7" applyFont="1" applyBorder="1" applyAlignment="1">
      <alignment horizontal="center" vertical="center" wrapText="1" readingOrder="2"/>
    </xf>
    <xf numFmtId="3" fontId="39" fillId="12" borderId="26" xfId="6" applyNumberFormat="1" applyFont="1" applyFill="1" applyBorder="1" applyAlignment="1">
      <alignment horizontal="center" vertical="center" wrapText="1" readingOrder="2"/>
    </xf>
    <xf numFmtId="3" fontId="39" fillId="12" borderId="30" xfId="6" applyNumberFormat="1" applyFont="1" applyFill="1" applyBorder="1" applyAlignment="1">
      <alignment horizontal="center" vertical="center" wrapText="1" readingOrder="2"/>
    </xf>
    <xf numFmtId="3" fontId="39" fillId="12" borderId="19" xfId="6" applyNumberFormat="1" applyFont="1" applyFill="1" applyBorder="1" applyAlignment="1">
      <alignment horizontal="center" vertical="center" wrapText="1" readingOrder="2"/>
    </xf>
    <xf numFmtId="3" fontId="39" fillId="12" borderId="23" xfId="6" applyNumberFormat="1" applyFont="1" applyFill="1" applyBorder="1" applyAlignment="1">
      <alignment horizontal="center" vertical="center" wrapText="1" readingOrder="2"/>
    </xf>
    <xf numFmtId="3" fontId="39" fillId="12" borderId="22" xfId="6" applyNumberFormat="1" applyFont="1" applyFill="1" applyBorder="1" applyAlignment="1">
      <alignment horizontal="center" vertical="center" wrapText="1" readingOrder="2"/>
    </xf>
    <xf numFmtId="3" fontId="39" fillId="12" borderId="32" xfId="6" applyNumberFormat="1" applyFont="1" applyFill="1" applyBorder="1" applyAlignment="1">
      <alignment horizontal="center" vertical="center" wrapText="1" readingOrder="2"/>
    </xf>
    <xf numFmtId="3" fontId="39" fillId="0" borderId="84" xfId="6" applyNumberFormat="1" applyFont="1" applyBorder="1" applyAlignment="1">
      <alignment horizontal="center" vertical="center" wrapText="1" readingOrder="2"/>
    </xf>
    <xf numFmtId="3" fontId="39" fillId="0" borderId="51" xfId="6" applyNumberFormat="1" applyFont="1" applyBorder="1" applyAlignment="1">
      <alignment horizontal="center" vertical="center" wrapText="1" readingOrder="2"/>
    </xf>
    <xf numFmtId="9" fontId="39" fillId="0" borderId="51" xfId="7" applyFont="1" applyBorder="1" applyAlignment="1">
      <alignment horizontal="center" vertical="center" wrapText="1" readingOrder="2"/>
    </xf>
    <xf numFmtId="9" fontId="39" fillId="0" borderId="52" xfId="7" applyFont="1" applyBorder="1" applyAlignment="1">
      <alignment horizontal="center" vertical="center" wrapText="1" readingOrder="2"/>
    </xf>
    <xf numFmtId="3" fontId="39" fillId="0" borderId="64" xfId="6" applyNumberFormat="1" applyFont="1" applyBorder="1" applyAlignment="1">
      <alignment horizontal="center" vertical="center" wrapText="1" readingOrder="2"/>
    </xf>
    <xf numFmtId="3" fontId="39" fillId="0" borderId="58" xfId="6" applyNumberFormat="1" applyFont="1" applyBorder="1" applyAlignment="1">
      <alignment horizontal="center" vertical="center" wrapText="1" readingOrder="2"/>
    </xf>
    <xf numFmtId="9" fontId="39" fillId="0" borderId="58" xfId="7" applyFont="1" applyBorder="1" applyAlignment="1">
      <alignment horizontal="center" vertical="center" wrapText="1" readingOrder="2"/>
    </xf>
    <xf numFmtId="9" fontId="39" fillId="0" borderId="59" xfId="7" applyFont="1" applyBorder="1" applyAlignment="1">
      <alignment horizontal="center" vertical="center" wrapText="1" readingOrder="2"/>
    </xf>
    <xf numFmtId="3" fontId="39" fillId="12" borderId="81" xfId="6" applyNumberFormat="1" applyFont="1" applyFill="1" applyBorder="1" applyAlignment="1">
      <alignment horizontal="center" vertical="center" wrapText="1" readingOrder="2"/>
    </xf>
    <xf numFmtId="3" fontId="39" fillId="12" borderId="67" xfId="6" applyNumberFormat="1" applyFont="1" applyFill="1" applyBorder="1" applyAlignment="1">
      <alignment horizontal="center" vertical="center" wrapText="1" readingOrder="2"/>
    </xf>
    <xf numFmtId="3" fontId="39" fillId="12" borderId="82" xfId="6" applyNumberFormat="1" applyFont="1" applyFill="1" applyBorder="1" applyAlignment="1">
      <alignment horizontal="center" vertical="center" wrapText="1" readingOrder="2"/>
    </xf>
    <xf numFmtId="3" fontId="39" fillId="0" borderId="74" xfId="6" applyNumberFormat="1" applyFont="1" applyBorder="1" applyAlignment="1">
      <alignment horizontal="center" vertical="center" wrapText="1" readingOrder="2"/>
    </xf>
    <xf numFmtId="3" fontId="39" fillId="0" borderId="79" xfId="6" applyNumberFormat="1" applyFont="1" applyBorder="1" applyAlignment="1">
      <alignment horizontal="center" vertical="center" wrapText="1" readingOrder="2"/>
    </xf>
    <xf numFmtId="3" fontId="39" fillId="0" borderId="56" xfId="6" applyNumberFormat="1" applyFont="1" applyBorder="1" applyAlignment="1">
      <alignment horizontal="center" vertical="center" wrapText="1" readingOrder="2"/>
    </xf>
    <xf numFmtId="3" fontId="39" fillId="0" borderId="57" xfId="6" applyNumberFormat="1" applyFont="1" applyBorder="1" applyAlignment="1">
      <alignment horizontal="center" vertical="center" wrapText="1" readingOrder="2"/>
    </xf>
    <xf numFmtId="3" fontId="29" fillId="0" borderId="20" xfId="6" applyNumberFormat="1" applyFont="1" applyBorder="1" applyAlignment="1">
      <alignment horizontal="right" vertical="center" wrapText="1" readingOrder="2"/>
    </xf>
    <xf numFmtId="3" fontId="39" fillId="12" borderId="77" xfId="6" applyNumberFormat="1" applyFont="1" applyFill="1" applyBorder="1" applyAlignment="1">
      <alignment horizontal="center" vertical="center" wrapText="1" readingOrder="2"/>
    </xf>
    <xf numFmtId="3" fontId="39" fillId="12" borderId="78" xfId="6" applyNumberFormat="1" applyFont="1" applyFill="1" applyBorder="1" applyAlignment="1">
      <alignment horizontal="center" vertical="center" wrapText="1" readingOrder="2"/>
    </xf>
    <xf numFmtId="3" fontId="39" fillId="12" borderId="69" xfId="6" applyNumberFormat="1" applyFont="1" applyFill="1" applyBorder="1" applyAlignment="1">
      <alignment horizontal="center" vertical="center" wrapText="1" readingOrder="2"/>
    </xf>
    <xf numFmtId="3" fontId="39" fillId="12" borderId="46" xfId="6" applyNumberFormat="1" applyFont="1" applyFill="1" applyBorder="1" applyAlignment="1">
      <alignment horizontal="center" vertical="center" wrapText="1" readingOrder="2"/>
    </xf>
    <xf numFmtId="3" fontId="39" fillId="12" borderId="47" xfId="6" applyNumberFormat="1" applyFont="1" applyFill="1" applyBorder="1" applyAlignment="1">
      <alignment horizontal="center" vertical="center" wrapText="1" readingOrder="2"/>
    </xf>
    <xf numFmtId="3" fontId="39" fillId="0" borderId="29" xfId="6" applyNumberFormat="1" applyFont="1" applyBorder="1" applyAlignment="1">
      <alignment horizontal="center" vertical="center" wrapText="1" readingOrder="2"/>
    </xf>
    <xf numFmtId="3" fontId="39" fillId="0" borderId="75" xfId="6" applyNumberFormat="1" applyFont="1" applyBorder="1" applyAlignment="1">
      <alignment horizontal="center" vertical="center" wrapText="1" readingOrder="2"/>
    </xf>
    <xf numFmtId="3" fontId="34" fillId="0" borderId="75" xfId="6" applyNumberFormat="1" applyFont="1" applyBorder="1" applyAlignment="1">
      <alignment horizontal="center" vertical="center" wrapText="1" readingOrder="2"/>
    </xf>
    <xf numFmtId="3" fontId="34" fillId="0" borderId="76" xfId="6" applyNumberFormat="1" applyFont="1" applyBorder="1" applyAlignment="1">
      <alignment horizontal="center" vertical="center" wrapText="1" readingOrder="2"/>
    </xf>
    <xf numFmtId="3" fontId="39" fillId="12" borderId="29" xfId="6" applyNumberFormat="1" applyFont="1" applyFill="1" applyBorder="1" applyAlignment="1">
      <alignment horizontal="center" vertical="center" wrapText="1" readingOrder="2"/>
    </xf>
    <xf numFmtId="3" fontId="39" fillId="12" borderId="44" xfId="6" applyNumberFormat="1" applyFont="1" applyFill="1" applyBorder="1" applyAlignment="1">
      <alignment horizontal="center" vertical="center" wrapText="1" readingOrder="2"/>
    </xf>
    <xf numFmtId="172" fontId="39" fillId="0" borderId="75" xfId="6" applyNumberFormat="1" applyFont="1" applyBorder="1" applyAlignment="1">
      <alignment horizontal="center" vertical="center" wrapText="1" readingOrder="2"/>
    </xf>
    <xf numFmtId="172" fontId="39" fillId="0" borderId="76" xfId="6" applyNumberFormat="1" applyFont="1" applyBorder="1" applyAlignment="1">
      <alignment horizontal="center" vertical="center" wrapText="1" readingOrder="2"/>
    </xf>
    <xf numFmtId="3" fontId="35" fillId="0" borderId="74" xfId="6" applyNumberFormat="1" applyFont="1" applyBorder="1" applyAlignment="1">
      <alignment horizontal="center" vertical="center" wrapText="1" readingOrder="2"/>
    </xf>
    <xf numFmtId="3" fontId="35" fillId="0" borderId="56" xfId="6" applyNumberFormat="1" applyFont="1" applyBorder="1" applyAlignment="1">
      <alignment horizontal="center" vertical="center" wrapText="1" readingOrder="2"/>
    </xf>
    <xf numFmtId="3" fontId="35" fillId="0" borderId="57" xfId="6" applyNumberFormat="1" applyFont="1" applyBorder="1" applyAlignment="1">
      <alignment horizontal="center" vertical="center" wrapText="1" readingOrder="2"/>
    </xf>
    <xf numFmtId="173" fontId="35" fillId="0" borderId="58" xfId="6" applyNumberFormat="1" applyFont="1" applyBorder="1" applyAlignment="1">
      <alignment horizontal="center" vertical="center" wrapText="1" readingOrder="2"/>
    </xf>
    <xf numFmtId="3" fontId="43" fillId="0" borderId="29" xfId="6" applyNumberFormat="1" applyFont="1" applyBorder="1" applyAlignment="1">
      <alignment horizontal="right" wrapText="1" readingOrder="2"/>
    </xf>
    <xf numFmtId="3" fontId="29" fillId="0" borderId="0" xfId="6" applyNumberFormat="1" applyFont="1" applyBorder="1" applyAlignment="1">
      <alignment horizontal="right" vertical="center" readingOrder="2"/>
    </xf>
    <xf numFmtId="3" fontId="40" fillId="0" borderId="0" xfId="6" applyNumberFormat="1" applyFont="1" applyBorder="1" applyAlignment="1">
      <alignment horizontal="left" vertical="center" readingOrder="2"/>
    </xf>
    <xf numFmtId="3" fontId="39" fillId="12" borderId="26" xfId="6" applyNumberFormat="1" applyFont="1" applyFill="1" applyBorder="1" applyAlignment="1">
      <alignment horizontal="center" vertical="center" readingOrder="2"/>
    </xf>
    <xf numFmtId="3" fontId="39" fillId="12" borderId="65" xfId="6" applyNumberFormat="1" applyFont="1" applyFill="1" applyBorder="1" applyAlignment="1">
      <alignment horizontal="center" vertical="center" readingOrder="2"/>
    </xf>
    <xf numFmtId="3" fontId="39" fillId="12" borderId="71" xfId="6" applyNumberFormat="1" applyFont="1" applyFill="1" applyBorder="1" applyAlignment="1">
      <alignment horizontal="center" vertical="center" readingOrder="2"/>
    </xf>
    <xf numFmtId="3" fontId="39" fillId="12" borderId="49" xfId="6" applyNumberFormat="1" applyFont="1" applyFill="1" applyBorder="1" applyAlignment="1">
      <alignment horizontal="center" vertical="center" readingOrder="2"/>
    </xf>
    <xf numFmtId="3" fontId="39" fillId="12" borderId="66" xfId="6" applyNumberFormat="1" applyFont="1" applyFill="1" applyBorder="1" applyAlignment="1">
      <alignment horizontal="center" vertical="center" readingOrder="2"/>
    </xf>
    <xf numFmtId="3" fontId="39" fillId="12" borderId="50" xfId="6" applyNumberFormat="1" applyFont="1" applyFill="1" applyBorder="1" applyAlignment="1">
      <alignment horizontal="center" vertical="center" readingOrder="2"/>
    </xf>
    <xf numFmtId="3" fontId="39" fillId="12" borderId="67" xfId="6" applyNumberFormat="1" applyFont="1" applyFill="1" applyBorder="1" applyAlignment="1">
      <alignment horizontal="center" vertical="center" readingOrder="2"/>
    </xf>
    <xf numFmtId="3" fontId="39" fillId="12" borderId="51" xfId="6" applyNumberFormat="1" applyFont="1" applyFill="1" applyBorder="1" applyAlignment="1">
      <alignment horizontal="center" vertical="center" readingOrder="2"/>
    </xf>
    <xf numFmtId="3" fontId="39" fillId="12" borderId="68" xfId="6" applyNumberFormat="1" applyFont="1" applyFill="1" applyBorder="1" applyAlignment="1">
      <alignment horizontal="center" vertical="center" readingOrder="2"/>
    </xf>
    <xf numFmtId="3" fontId="39" fillId="12" borderId="69" xfId="6" applyNumberFormat="1" applyFont="1" applyFill="1" applyBorder="1" applyAlignment="1">
      <alignment horizontal="center" vertical="center" readingOrder="2"/>
    </xf>
    <xf numFmtId="3" fontId="39" fillId="12" borderId="70" xfId="6" applyNumberFormat="1" applyFont="1" applyFill="1" applyBorder="1" applyAlignment="1">
      <alignment horizontal="center" vertical="center" readingOrder="2"/>
    </xf>
    <xf numFmtId="0" fontId="34" fillId="12" borderId="16" xfId="6" applyFont="1" applyFill="1" applyBorder="1" applyAlignment="1">
      <alignment horizontal="center" vertical="center" readingOrder="2"/>
    </xf>
    <xf numFmtId="0" fontId="34" fillId="12" borderId="17" xfId="6" applyFont="1" applyFill="1" applyBorder="1" applyAlignment="1">
      <alignment horizontal="center" vertical="center" readingOrder="2"/>
    </xf>
    <xf numFmtId="0" fontId="34" fillId="12" borderId="34" xfId="6" applyFont="1" applyFill="1" applyBorder="1" applyAlignment="1">
      <alignment horizontal="center" vertical="center" readingOrder="2"/>
    </xf>
    <xf numFmtId="3" fontId="49" fillId="11" borderId="20" xfId="6" applyNumberFormat="1" applyFont="1" applyFill="1" applyBorder="1" applyAlignment="1">
      <alignment horizontal="center" vertical="center" readingOrder="2"/>
    </xf>
    <xf numFmtId="3" fontId="33" fillId="11" borderId="20" xfId="6" applyNumberFormat="1" applyFont="1" applyFill="1" applyBorder="1" applyAlignment="1">
      <alignment horizontal="center" vertical="center" readingOrder="2"/>
    </xf>
    <xf numFmtId="22" fontId="37" fillId="12" borderId="27" xfId="6" applyNumberFormat="1" applyFont="1" applyFill="1" applyBorder="1" applyAlignment="1">
      <alignment horizontal="right" vertical="top" wrapText="1" readingOrder="2"/>
    </xf>
    <xf numFmtId="0" fontId="37" fillId="12" borderId="29" xfId="6" applyFont="1" applyFill="1" applyBorder="1" applyAlignment="1">
      <alignment horizontal="right" vertical="top" wrapText="1" readingOrder="2"/>
    </xf>
    <xf numFmtId="0" fontId="37" fillId="12" borderId="31" xfId="6" applyFont="1" applyFill="1" applyBorder="1" applyAlignment="1">
      <alignment horizontal="right" vertical="top" wrapText="1" readingOrder="2"/>
    </xf>
    <xf numFmtId="0" fontId="34" fillId="12" borderId="15" xfId="6" applyFont="1" applyFill="1" applyBorder="1" applyAlignment="1">
      <alignment horizontal="center" vertical="center" readingOrder="2"/>
    </xf>
    <xf numFmtId="0" fontId="34" fillId="0" borderId="16" xfId="6" applyFont="1" applyBorder="1" applyAlignment="1">
      <alignment horizontal="center" vertical="center" readingOrder="2"/>
    </xf>
    <xf numFmtId="0" fontId="34" fillId="0" borderId="34" xfId="6" applyFont="1" applyBorder="1" applyAlignment="1">
      <alignment horizontal="center" vertical="center" readingOrder="2"/>
    </xf>
    <xf numFmtId="0" fontId="34" fillId="0" borderId="15" xfId="6" applyFont="1" applyBorder="1" applyAlignment="1">
      <alignment horizontal="center" vertical="center" readingOrder="2"/>
    </xf>
    <xf numFmtId="0" fontId="34" fillId="12" borderId="57" xfId="6" applyFont="1" applyFill="1" applyBorder="1" applyAlignment="1">
      <alignment horizontal="center" vertical="center" readingOrder="2"/>
    </xf>
    <xf numFmtId="0" fontId="34" fillId="12" borderId="56" xfId="6" applyFont="1" applyFill="1" applyBorder="1" applyAlignment="1">
      <alignment horizontal="center" vertical="center" readingOrder="2"/>
    </xf>
    <xf numFmtId="0" fontId="34" fillId="12" borderId="58" xfId="6" applyFont="1" applyFill="1" applyBorder="1" applyAlignment="1">
      <alignment horizontal="center" vertical="center" readingOrder="2"/>
    </xf>
    <xf numFmtId="3" fontId="33" fillId="11" borderId="0" xfId="6" applyNumberFormat="1" applyFont="1" applyFill="1" applyBorder="1" applyAlignment="1">
      <alignment horizontal="right" indent="1" readingOrder="2"/>
    </xf>
    <xf numFmtId="3" fontId="36" fillId="11" borderId="20" xfId="6" applyNumberFormat="1" applyFont="1" applyFill="1" applyBorder="1" applyAlignment="1">
      <alignment horizontal="right" vertical="center" indent="1" readingOrder="2"/>
    </xf>
    <xf numFmtId="3" fontId="33" fillId="11" borderId="20" xfId="6" applyNumberFormat="1" applyFont="1" applyFill="1" applyBorder="1" applyAlignment="1">
      <alignment horizontal="right" vertical="center" indent="1" readingOrder="2"/>
    </xf>
    <xf numFmtId="0" fontId="34" fillId="0" borderId="45" xfId="6" applyFont="1" applyBorder="1" applyAlignment="1">
      <alignment horizontal="center" vertical="center" readingOrder="2"/>
    </xf>
    <xf numFmtId="0" fontId="34" fillId="0" borderId="44" xfId="6" applyFont="1" applyBorder="1" applyAlignment="1">
      <alignment horizontal="center" vertical="center" readingOrder="2"/>
    </xf>
    <xf numFmtId="0" fontId="34" fillId="0" borderId="46" xfId="6" applyFont="1" applyBorder="1" applyAlignment="1">
      <alignment horizontal="center" vertical="center" readingOrder="2"/>
    </xf>
    <xf numFmtId="0" fontId="34" fillId="0" borderId="50" xfId="6" applyFont="1" applyBorder="1" applyAlignment="1">
      <alignment horizontal="center" vertical="center" readingOrder="2"/>
    </xf>
    <xf numFmtId="0" fontId="34" fillId="0" borderId="49" xfId="6" applyFont="1" applyBorder="1" applyAlignment="1">
      <alignment horizontal="center" vertical="center" readingOrder="2"/>
    </xf>
    <xf numFmtId="0" fontId="34" fillId="0" borderId="51" xfId="6" applyFont="1" applyBorder="1" applyAlignment="1">
      <alignment horizontal="center" vertical="center" readingOrder="2"/>
    </xf>
    <xf numFmtId="3" fontId="36" fillId="11" borderId="24" xfId="6" applyNumberFormat="1" applyFont="1" applyFill="1" applyBorder="1" applyAlignment="1">
      <alignment horizontal="right" vertical="center" wrapText="1" indent="1" readingOrder="2"/>
    </xf>
    <xf numFmtId="0" fontId="37" fillId="12" borderId="27" xfId="6" applyFont="1" applyFill="1" applyBorder="1" applyAlignment="1">
      <alignment horizontal="right" vertical="top" wrapText="1" readingOrder="2"/>
    </xf>
    <xf numFmtId="3" fontId="33" fillId="11" borderId="0" xfId="6" applyNumberFormat="1" applyFont="1" applyFill="1" applyBorder="1" applyAlignment="1">
      <alignment horizontal="right" vertical="center" indent="1" readingOrder="2"/>
    </xf>
    <xf numFmtId="3" fontId="37" fillId="12" borderId="27" xfId="6" applyNumberFormat="1" applyFont="1" applyFill="1" applyBorder="1" applyAlignment="1">
      <alignment horizontal="right" vertical="top" wrapText="1" readingOrder="2"/>
    </xf>
    <xf numFmtId="3" fontId="33" fillId="11" borderId="0" xfId="6" applyNumberFormat="1" applyFont="1" applyFill="1" applyAlignment="1">
      <alignment horizontal="right" vertical="center" readingOrder="2"/>
    </xf>
    <xf numFmtId="3" fontId="34" fillId="0" borderId="57" xfId="6" applyNumberFormat="1" applyFont="1" applyBorder="1" applyAlignment="1" applyProtection="1">
      <alignment horizontal="center" vertical="center"/>
    </xf>
    <xf numFmtId="3" fontId="34" fillId="0" borderId="80" xfId="6" applyNumberFormat="1" applyFont="1" applyBorder="1" applyAlignment="1" applyProtection="1">
      <alignment horizontal="center" vertical="center"/>
    </xf>
    <xf numFmtId="3" fontId="34" fillId="12" borderId="87" xfId="6" applyNumberFormat="1" applyFont="1" applyFill="1" applyBorder="1" applyAlignment="1" applyProtection="1">
      <alignment horizontal="center" vertical="center"/>
    </xf>
    <xf numFmtId="3" fontId="34" fillId="12" borderId="34" xfId="6" applyNumberFormat="1" applyFont="1" applyFill="1" applyBorder="1" applyAlignment="1" applyProtection="1">
      <alignment horizontal="center" vertical="center"/>
    </xf>
    <xf numFmtId="3" fontId="34" fillId="12" borderId="16" xfId="6" applyNumberFormat="1" applyFont="1" applyFill="1" applyBorder="1" applyAlignment="1" applyProtection="1">
      <alignment horizontal="center" vertical="center"/>
    </xf>
    <xf numFmtId="3" fontId="34" fillId="12" borderId="88" xfId="6" applyNumberFormat="1" applyFont="1" applyFill="1" applyBorder="1" applyAlignment="1" applyProtection="1">
      <alignment horizontal="center" vertical="center"/>
    </xf>
    <xf numFmtId="3" fontId="34" fillId="0" borderId="74" xfId="6" applyNumberFormat="1" applyFont="1" applyBorder="1" applyAlignment="1" applyProtection="1">
      <alignment horizontal="center" vertical="center"/>
    </xf>
    <xf numFmtId="3" fontId="34" fillId="0" borderId="56" xfId="6" applyNumberFormat="1" applyFont="1" applyBorder="1" applyAlignment="1" applyProtection="1">
      <alignment horizontal="center" vertical="center"/>
    </xf>
    <xf numFmtId="3" fontId="34" fillId="0" borderId="68" xfId="6" applyNumberFormat="1" applyFont="1" applyBorder="1" applyAlignment="1" applyProtection="1">
      <alignment horizontal="center" vertical="center"/>
    </xf>
    <xf numFmtId="3" fontId="34" fillId="0" borderId="70" xfId="6" applyNumberFormat="1" applyFont="1" applyBorder="1" applyAlignment="1" applyProtection="1">
      <alignment horizontal="center" vertical="center"/>
    </xf>
    <xf numFmtId="3" fontId="34" fillId="0" borderId="77" xfId="6" applyNumberFormat="1" applyFont="1" applyBorder="1" applyAlignment="1" applyProtection="1">
      <alignment horizontal="center" vertical="center"/>
    </xf>
    <xf numFmtId="3" fontId="34" fillId="0" borderId="69" xfId="6" applyNumberFormat="1" applyFont="1" applyBorder="1" applyAlignment="1" applyProtection="1">
      <alignment horizontal="center" vertical="center"/>
    </xf>
    <xf numFmtId="3" fontId="34" fillId="0" borderId="16" xfId="6" applyNumberFormat="1" applyFont="1" applyBorder="1" applyAlignment="1" applyProtection="1">
      <alignment horizontal="center" vertical="center"/>
    </xf>
    <xf numFmtId="3" fontId="34" fillId="0" borderId="88" xfId="6" applyNumberFormat="1" applyFont="1" applyBorder="1" applyAlignment="1" applyProtection="1">
      <alignment horizontal="center" vertical="center"/>
    </xf>
    <xf numFmtId="3" fontId="34" fillId="0" borderId="87" xfId="6" applyNumberFormat="1" applyFont="1" applyBorder="1" applyAlignment="1" applyProtection="1">
      <alignment horizontal="center" vertical="center"/>
    </xf>
    <xf numFmtId="3" fontId="34" fillId="0" borderId="34" xfId="6" applyNumberFormat="1" applyFont="1" applyBorder="1" applyAlignment="1" applyProtection="1">
      <alignment horizontal="center" vertical="center"/>
    </xf>
    <xf numFmtId="3" fontId="34" fillId="0" borderId="87" xfId="6" applyNumberFormat="1" applyFont="1" applyBorder="1" applyAlignment="1">
      <alignment horizontal="center" vertical="center"/>
    </xf>
    <xf numFmtId="3" fontId="34" fillId="0" borderId="34" xfId="6" applyNumberFormat="1" applyFont="1" applyBorder="1" applyAlignment="1">
      <alignment horizontal="center" vertical="center"/>
    </xf>
    <xf numFmtId="3" fontId="34" fillId="0" borderId="16" xfId="6" applyNumberFormat="1" applyFont="1" applyBorder="1" applyAlignment="1">
      <alignment horizontal="center" vertical="center"/>
    </xf>
    <xf numFmtId="3" fontId="34" fillId="0" borderId="88" xfId="6" applyNumberFormat="1" applyFont="1" applyBorder="1" applyAlignment="1">
      <alignment horizontal="center" vertical="center"/>
    </xf>
    <xf numFmtId="0" fontId="34" fillId="0" borderId="25" xfId="6" applyFont="1" applyBorder="1" applyAlignment="1">
      <alignment horizontal="center" vertical="center"/>
    </xf>
    <xf numFmtId="0" fontId="34" fillId="0" borderId="21" xfId="6" applyFont="1" applyBorder="1" applyAlignment="1">
      <alignment horizontal="center" vertical="center"/>
    </xf>
    <xf numFmtId="0" fontId="34" fillId="0" borderId="26" xfId="6" applyFont="1" applyBorder="1" applyAlignment="1">
      <alignment horizontal="center" vertical="center"/>
    </xf>
    <xf numFmtId="0" fontId="34" fillId="0" borderId="22" xfId="6" applyFont="1" applyBorder="1" applyAlignment="1">
      <alignment horizontal="center" vertical="center"/>
    </xf>
    <xf numFmtId="0" fontId="44" fillId="0" borderId="27" xfId="6" applyFont="1" applyBorder="1" applyAlignment="1">
      <alignment horizontal="center" vertical="center"/>
    </xf>
    <xf numFmtId="0" fontId="44" fillId="0" borderId="29" xfId="6" applyFont="1" applyBorder="1" applyAlignment="1">
      <alignment horizontal="center" vertical="center"/>
    </xf>
    <xf numFmtId="0" fontId="44" fillId="0" borderId="31" xfId="6" applyFont="1" applyBorder="1" applyAlignment="1">
      <alignment horizontal="center" vertical="center"/>
    </xf>
    <xf numFmtId="0" fontId="34" fillId="0" borderId="27" xfId="6" applyFont="1" applyBorder="1" applyAlignment="1">
      <alignment horizontal="center" vertical="center"/>
    </xf>
    <xf numFmtId="0" fontId="34" fillId="0" borderId="44" xfId="6" applyFont="1" applyBorder="1" applyAlignment="1">
      <alignment horizontal="center" vertical="center"/>
    </xf>
    <xf numFmtId="0" fontId="34" fillId="0" borderId="29" xfId="6" applyFont="1" applyBorder="1" applyAlignment="1">
      <alignment horizontal="center" vertical="center"/>
    </xf>
    <xf numFmtId="0" fontId="34" fillId="0" borderId="31" xfId="6" applyFont="1" applyBorder="1" applyAlignment="1">
      <alignment horizontal="center" vertical="center"/>
    </xf>
    <xf numFmtId="3" fontId="34" fillId="0" borderId="77" xfId="6" applyNumberFormat="1" applyFont="1" applyBorder="1" applyAlignment="1">
      <alignment horizontal="center" vertical="center"/>
    </xf>
    <xf numFmtId="3" fontId="34" fillId="0" borderId="69" xfId="6" applyNumberFormat="1" applyFont="1" applyBorder="1" applyAlignment="1">
      <alignment horizontal="center" vertical="center"/>
    </xf>
    <xf numFmtId="3" fontId="34" fillId="0" borderId="68" xfId="6" applyNumberFormat="1" applyFont="1" applyBorder="1" applyAlignment="1">
      <alignment horizontal="center" vertical="center"/>
    </xf>
    <xf numFmtId="3" fontId="34" fillId="0" borderId="70" xfId="6" applyNumberFormat="1" applyFont="1" applyBorder="1" applyAlignment="1">
      <alignment horizontal="center" vertical="center"/>
    </xf>
    <xf numFmtId="3" fontId="34" fillId="0" borderId="68" xfId="6" quotePrefix="1" applyNumberFormat="1" applyFont="1" applyBorder="1" applyAlignment="1">
      <alignment horizontal="center" vertical="center"/>
    </xf>
    <xf numFmtId="3" fontId="34" fillId="12" borderId="87" xfId="6" applyNumberFormat="1" applyFont="1" applyFill="1" applyBorder="1" applyAlignment="1">
      <alignment horizontal="center" vertical="center"/>
    </xf>
    <xf numFmtId="3" fontId="34" fillId="12" borderId="34" xfId="6" applyNumberFormat="1" applyFont="1" applyFill="1" applyBorder="1" applyAlignment="1">
      <alignment horizontal="center" vertical="center"/>
    </xf>
    <xf numFmtId="3" fontId="34" fillId="12" borderId="16" xfId="6" applyNumberFormat="1" applyFont="1" applyFill="1" applyBorder="1" applyAlignment="1">
      <alignment horizontal="center" vertical="center"/>
    </xf>
    <xf numFmtId="3" fontId="34" fillId="12" borderId="88" xfId="6" applyNumberFormat="1" applyFont="1" applyFill="1" applyBorder="1" applyAlignment="1">
      <alignment horizontal="center" vertical="center"/>
    </xf>
    <xf numFmtId="3" fontId="34" fillId="0" borderId="57" xfId="6" applyNumberFormat="1" applyFont="1" applyBorder="1" applyAlignment="1">
      <alignment horizontal="center" vertical="center"/>
    </xf>
    <xf numFmtId="3" fontId="34" fillId="0" borderId="80" xfId="6" applyNumberFormat="1" applyFont="1" applyBorder="1" applyAlignment="1">
      <alignment horizontal="center" vertical="center"/>
    </xf>
    <xf numFmtId="3" fontId="34" fillId="0" borderId="74" xfId="6" applyNumberFormat="1" applyFont="1" applyBorder="1" applyAlignment="1">
      <alignment horizontal="center" vertical="center"/>
    </xf>
    <xf numFmtId="3" fontId="34" fillId="0" borderId="56" xfId="6" applyNumberFormat="1" applyFont="1" applyBorder="1" applyAlignment="1">
      <alignment horizontal="center" vertical="center"/>
    </xf>
    <xf numFmtId="0" fontId="34" fillId="12" borderId="15" xfId="6" applyFont="1" applyFill="1" applyBorder="1" applyAlignment="1">
      <alignment horizontal="center" vertical="center"/>
    </xf>
    <xf numFmtId="0" fontId="34" fillId="12" borderId="54" xfId="6" applyFont="1" applyFill="1" applyBorder="1" applyAlignment="1">
      <alignment horizontal="center" vertical="center"/>
    </xf>
    <xf numFmtId="0" fontId="34" fillId="0" borderId="58" xfId="6" applyFont="1" applyBorder="1" applyAlignment="1">
      <alignment horizontal="center" vertical="center"/>
    </xf>
    <xf numFmtId="0" fontId="34" fillId="0" borderId="59" xfId="6" applyFont="1" applyBorder="1" applyAlignment="1">
      <alignment horizontal="center" vertical="center"/>
    </xf>
    <xf numFmtId="3" fontId="33" fillId="11" borderId="0" xfId="6" applyNumberFormat="1" applyFont="1" applyFill="1" applyBorder="1" applyAlignment="1">
      <alignment horizontal="right" vertical="center" readingOrder="2"/>
    </xf>
    <xf numFmtId="0" fontId="34" fillId="0" borderId="51" xfId="6" applyFont="1" applyBorder="1" applyAlignment="1">
      <alignment horizontal="center" vertical="center"/>
    </xf>
    <xf numFmtId="0" fontId="34" fillId="0" borderId="52" xfId="6" applyFont="1" applyBorder="1" applyAlignment="1">
      <alignment horizontal="center" vertical="center"/>
    </xf>
    <xf numFmtId="0" fontId="34" fillId="0" borderId="15" xfId="6" applyFont="1" applyBorder="1" applyAlignment="1">
      <alignment horizontal="center" vertical="center"/>
    </xf>
    <xf numFmtId="0" fontId="34" fillId="0" borderId="54" xfId="6" applyFont="1" applyBorder="1" applyAlignment="1">
      <alignment horizontal="center" vertical="center"/>
    </xf>
    <xf numFmtId="0" fontId="34" fillId="0" borderId="61" xfId="6" applyFont="1" applyBorder="1" applyAlignment="1">
      <alignment horizontal="center" vertical="center"/>
    </xf>
    <xf numFmtId="0" fontId="34" fillId="0" borderId="62" xfId="6" applyFont="1" applyBorder="1" applyAlignment="1">
      <alignment horizontal="center" vertical="center"/>
    </xf>
    <xf numFmtId="0" fontId="34" fillId="0" borderId="65" xfId="6" applyFont="1" applyFill="1" applyBorder="1" applyAlignment="1">
      <alignment horizontal="center" vertical="center"/>
    </xf>
    <xf numFmtId="0" fontId="34" fillId="0" borderId="85" xfId="6" applyFont="1" applyFill="1" applyBorder="1" applyAlignment="1">
      <alignment horizontal="center" vertical="center"/>
    </xf>
    <xf numFmtId="0" fontId="34" fillId="0" borderId="68" xfId="6" applyFont="1" applyBorder="1" applyAlignment="1">
      <alignment horizontal="center" vertical="center"/>
    </xf>
    <xf numFmtId="0" fontId="34" fillId="0" borderId="78" xfId="6" applyFont="1" applyBorder="1" applyAlignment="1">
      <alignment horizontal="center" vertical="center"/>
    </xf>
    <xf numFmtId="0" fontId="34" fillId="0" borderId="69" xfId="6" applyFont="1" applyBorder="1" applyAlignment="1">
      <alignment horizontal="center" vertical="center"/>
    </xf>
    <xf numFmtId="0" fontId="34" fillId="0" borderId="61" xfId="6" applyFont="1" applyBorder="1" applyAlignment="1">
      <alignment horizontal="center" vertical="center" shrinkToFit="1"/>
    </xf>
    <xf numFmtId="0" fontId="34" fillId="0" borderId="58" xfId="6" applyFont="1" applyBorder="1" applyAlignment="1">
      <alignment horizontal="center" vertical="center" shrinkToFit="1"/>
    </xf>
    <xf numFmtId="0" fontId="2" fillId="2" borderId="4" xfId="0" applyFont="1" applyFill="1" applyBorder="1" applyAlignment="1">
      <alignment horizontal="center" vertical="center" wrapText="1" readingOrder="2"/>
    </xf>
    <xf numFmtId="0" fontId="2" fillId="2" borderId="10" xfId="0" applyFont="1" applyFill="1" applyBorder="1" applyAlignment="1">
      <alignment horizontal="center" vertical="center" wrapText="1" readingOrder="2"/>
    </xf>
    <xf numFmtId="0" fontId="8" fillId="2" borderId="4" xfId="0" applyFont="1" applyFill="1" applyBorder="1" applyAlignment="1">
      <alignment horizontal="center" vertical="center" wrapText="1" readingOrder="2"/>
    </xf>
    <xf numFmtId="0" fontId="8" fillId="2" borderId="9" xfId="0" applyFont="1" applyFill="1" applyBorder="1" applyAlignment="1">
      <alignment horizontal="center" vertical="center" wrapText="1" readingOrder="2"/>
    </xf>
    <xf numFmtId="0" fontId="8" fillId="2" borderId="10" xfId="0" applyFont="1" applyFill="1" applyBorder="1" applyAlignment="1">
      <alignment horizontal="center" vertical="center" wrapText="1" readingOrder="2"/>
    </xf>
    <xf numFmtId="0" fontId="2" fillId="2" borderId="2" xfId="0" applyFont="1" applyFill="1" applyBorder="1" applyAlignment="1">
      <alignment horizontal="center" vertical="center" wrapText="1" readingOrder="2"/>
    </xf>
    <xf numFmtId="0" fontId="2" fillId="2" borderId="3" xfId="0" applyFont="1" applyFill="1" applyBorder="1" applyAlignment="1">
      <alignment horizontal="center" vertical="center" wrapText="1" readingOrder="2"/>
    </xf>
    <xf numFmtId="0" fontId="36" fillId="0" borderId="7" xfId="0" applyFont="1" applyBorder="1" applyAlignment="1">
      <alignment horizontal="right"/>
    </xf>
    <xf numFmtId="0" fontId="11" fillId="3" borderId="4"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36" fillId="0" borderId="0" xfId="0" applyFont="1" applyBorder="1" applyAlignment="1">
      <alignment horizontal="right"/>
    </xf>
    <xf numFmtId="0" fontId="2" fillId="2" borderId="9" xfId="0" applyFont="1" applyFill="1" applyBorder="1" applyAlignment="1">
      <alignment horizontal="center" vertical="center" wrapText="1" readingOrder="2"/>
    </xf>
    <xf numFmtId="0" fontId="14" fillId="2" borderId="4" xfId="0" applyFont="1" applyFill="1" applyBorder="1" applyAlignment="1">
      <alignment horizontal="center" vertical="center" wrapText="1" readingOrder="2"/>
    </xf>
    <xf numFmtId="0" fontId="14" fillId="2" borderId="10" xfId="0" applyFont="1" applyFill="1" applyBorder="1" applyAlignment="1">
      <alignment horizontal="center" vertical="center" wrapText="1" readingOrder="2"/>
    </xf>
    <xf numFmtId="3" fontId="14" fillId="0" borderId="4" xfId="0" applyNumberFormat="1" applyFont="1" applyBorder="1" applyAlignment="1" applyProtection="1">
      <alignment horizontal="center" vertical="center" wrapText="1" readingOrder="2"/>
      <protection locked="0"/>
    </xf>
    <xf numFmtId="3" fontId="14" fillId="0" borderId="10" xfId="0" applyNumberFormat="1" applyFont="1" applyBorder="1" applyAlignment="1" applyProtection="1">
      <alignment horizontal="center" vertical="center" wrapText="1" readingOrder="2"/>
      <protection locked="0"/>
    </xf>
    <xf numFmtId="3" fontId="2" fillId="2" borderId="4" xfId="0" applyNumberFormat="1" applyFont="1" applyFill="1" applyBorder="1" applyAlignment="1">
      <alignment horizontal="center" vertical="center" wrapText="1" readingOrder="2"/>
    </xf>
    <xf numFmtId="0" fontId="2" fillId="4" borderId="2" xfId="0" applyFont="1" applyFill="1" applyBorder="1" applyAlignment="1" applyProtection="1">
      <alignment horizontal="center" vertical="center" readingOrder="2"/>
      <protection locked="0"/>
    </xf>
    <xf numFmtId="0" fontId="2" fillId="4" borderId="3" xfId="0" applyFont="1" applyFill="1" applyBorder="1" applyAlignment="1" applyProtection="1">
      <alignment horizontal="center" vertical="center" readingOrder="2"/>
      <protection locked="0"/>
    </xf>
    <xf numFmtId="0" fontId="0" fillId="0" borderId="3" xfId="0" applyBorder="1"/>
    <xf numFmtId="0" fontId="2" fillId="2" borderId="4" xfId="0" applyFont="1" applyFill="1" applyBorder="1" applyAlignment="1">
      <alignment horizontal="center" vertical="center" readingOrder="2"/>
    </xf>
    <xf numFmtId="0" fontId="2" fillId="2" borderId="9" xfId="0" applyFont="1" applyFill="1" applyBorder="1" applyAlignment="1">
      <alignment horizontal="center" vertical="center" readingOrder="2"/>
    </xf>
    <xf numFmtId="0" fontId="2" fillId="2" borderId="10" xfId="0" applyFont="1" applyFill="1" applyBorder="1" applyAlignment="1">
      <alignment horizontal="center" vertical="center" readingOrder="2"/>
    </xf>
    <xf numFmtId="0" fontId="2" fillId="0" borderId="4" xfId="0" applyFont="1" applyBorder="1" applyAlignment="1">
      <alignment horizontal="center" vertical="center"/>
    </xf>
    <xf numFmtId="0" fontId="2" fillId="0" borderId="10" xfId="0" applyFont="1" applyBorder="1" applyAlignment="1">
      <alignment horizontal="center" vertical="center"/>
    </xf>
    <xf numFmtId="0" fontId="2" fillId="4" borderId="13" xfId="0" applyFont="1" applyFill="1" applyBorder="1" applyAlignment="1" applyProtection="1">
      <alignment horizontal="center" vertical="center" readingOrder="2"/>
      <protection locked="0"/>
    </xf>
    <xf numFmtId="3" fontId="33" fillId="11" borderId="0" xfId="6" applyNumberFormat="1" applyFont="1" applyFill="1" applyBorder="1" applyAlignment="1">
      <alignment horizontal="center" vertical="center" readingOrder="2"/>
    </xf>
    <xf numFmtId="0" fontId="2" fillId="2" borderId="2" xfId="0" applyFont="1" applyFill="1" applyBorder="1" applyAlignment="1">
      <alignment horizontal="center" vertical="center" textRotation="90" readingOrder="2"/>
    </xf>
    <xf numFmtId="0" fontId="0" fillId="0" borderId="3" xfId="0" applyBorder="1" applyAlignment="1">
      <alignment textRotation="90"/>
    </xf>
    <xf numFmtId="0" fontId="6" fillId="2" borderId="2" xfId="0" applyFont="1" applyFill="1" applyBorder="1" applyAlignment="1">
      <alignment horizontal="center" vertical="center" wrapText="1" readingOrder="2"/>
    </xf>
    <xf numFmtId="0" fontId="6" fillId="2" borderId="3" xfId="0" applyFont="1" applyFill="1" applyBorder="1" applyAlignment="1">
      <alignment horizontal="center" vertical="center" wrapText="1" readingOrder="2"/>
    </xf>
    <xf numFmtId="3" fontId="3" fillId="0" borderId="4" xfId="0" applyNumberFormat="1" applyFont="1" applyBorder="1" applyAlignment="1" applyProtection="1"/>
    <xf numFmtId="3" fontId="3" fillId="0" borderId="10" xfId="0" applyNumberFormat="1" applyFont="1" applyBorder="1" applyAlignment="1" applyProtection="1"/>
    <xf numFmtId="0" fontId="6" fillId="2" borderId="2" xfId="0" applyFont="1" applyFill="1" applyBorder="1" applyAlignment="1" applyProtection="1">
      <alignment horizontal="center" vertical="center" wrapText="1" readingOrder="2"/>
    </xf>
    <xf numFmtId="0" fontId="6" fillId="2" borderId="3" xfId="0" applyFont="1" applyFill="1" applyBorder="1" applyAlignment="1" applyProtection="1">
      <alignment horizontal="center" vertical="center" wrapText="1" readingOrder="2"/>
    </xf>
    <xf numFmtId="0" fontId="3" fillId="6" borderId="4" xfId="0" applyFont="1" applyFill="1" applyBorder="1" applyAlignment="1" applyProtection="1">
      <alignment horizontal="center"/>
    </xf>
    <xf numFmtId="0" fontId="3" fillId="6" borderId="10" xfId="0" applyFont="1" applyFill="1" applyBorder="1" applyAlignment="1" applyProtection="1">
      <alignment horizontal="center"/>
    </xf>
    <xf numFmtId="3" fontId="3" fillId="6" borderId="4" xfId="0" applyNumberFormat="1" applyFont="1" applyFill="1" applyBorder="1" applyAlignment="1" applyProtection="1">
      <alignment horizontal="center"/>
    </xf>
    <xf numFmtId="3" fontId="3" fillId="6" borderId="10" xfId="0" applyNumberFormat="1" applyFont="1" applyFill="1" applyBorder="1" applyAlignment="1" applyProtection="1">
      <alignment horizontal="center"/>
    </xf>
    <xf numFmtId="0" fontId="6" fillId="2" borderId="5" xfId="0" applyFont="1" applyFill="1" applyBorder="1" applyAlignment="1" applyProtection="1">
      <alignment horizontal="center" vertical="center" wrapText="1" readingOrder="2"/>
    </xf>
    <xf numFmtId="0" fontId="6" fillId="2" borderId="6" xfId="0" applyFont="1" applyFill="1" applyBorder="1" applyAlignment="1" applyProtection="1">
      <alignment horizontal="center" vertical="center" wrapText="1" readingOrder="2"/>
    </xf>
    <xf numFmtId="0" fontId="6" fillId="2" borderId="4" xfId="0" applyFont="1" applyFill="1" applyBorder="1" applyAlignment="1" applyProtection="1">
      <alignment horizontal="center" vertical="center" wrapText="1" readingOrder="2"/>
    </xf>
    <xf numFmtId="0" fontId="6" fillId="2" borderId="10" xfId="0" applyFont="1" applyFill="1" applyBorder="1" applyAlignment="1" applyProtection="1">
      <alignment horizontal="center" vertical="center" wrapText="1" readingOrder="2"/>
    </xf>
    <xf numFmtId="0" fontId="6" fillId="2" borderId="5" xfId="0" applyFont="1" applyFill="1" applyBorder="1" applyAlignment="1">
      <alignment horizontal="center" vertical="center" wrapText="1" readingOrder="2"/>
    </xf>
    <xf numFmtId="0" fontId="6" fillId="2" borderId="6" xfId="0" applyFont="1" applyFill="1" applyBorder="1" applyAlignment="1">
      <alignment horizontal="center" vertical="center" wrapText="1" readingOrder="2"/>
    </xf>
    <xf numFmtId="0" fontId="6" fillId="2" borderId="13" xfId="0" applyFont="1" applyFill="1" applyBorder="1" applyAlignment="1">
      <alignment horizontal="center" vertical="center" wrapText="1" readingOrder="2"/>
    </xf>
    <xf numFmtId="0" fontId="18" fillId="0" borderId="16" xfId="3" applyFont="1" applyFill="1" applyBorder="1" applyAlignment="1" applyProtection="1">
      <alignment horizontal="center" readingOrder="2"/>
    </xf>
    <xf numFmtId="0" fontId="18" fillId="0" borderId="34" xfId="3" applyFont="1" applyFill="1" applyBorder="1" applyAlignment="1" applyProtection="1">
      <alignment horizontal="center" readingOrder="2"/>
    </xf>
    <xf numFmtId="0" fontId="18" fillId="0" borderId="0" xfId="3" applyFont="1" applyFill="1" applyBorder="1" applyAlignment="1" applyProtection="1">
      <alignment horizontal="center" vertical="center"/>
    </xf>
    <xf numFmtId="0" fontId="18" fillId="0" borderId="20" xfId="3" applyFont="1" applyFill="1" applyBorder="1" applyAlignment="1" applyProtection="1">
      <alignment horizontal="center" vertical="center"/>
    </xf>
    <xf numFmtId="0" fontId="18" fillId="0" borderId="18" xfId="3" applyFont="1" applyFill="1" applyBorder="1" applyAlignment="1" applyProtection="1">
      <alignment horizontal="center" vertical="center"/>
    </xf>
    <xf numFmtId="0" fontId="18" fillId="0" borderId="21" xfId="3" applyFont="1" applyFill="1" applyBorder="1" applyAlignment="1" applyProtection="1">
      <alignment horizontal="center" vertical="center"/>
    </xf>
    <xf numFmtId="3" fontId="21" fillId="0" borderId="28" xfId="3" applyNumberFormat="1" applyFont="1" applyFill="1" applyBorder="1" applyAlignment="1" applyProtection="1">
      <alignment horizontal="center" readingOrder="1"/>
    </xf>
    <xf numFmtId="0" fontId="52" fillId="0" borderId="30" xfId="3" applyFont="1" applyFill="1" applyBorder="1" applyAlignment="1" applyProtection="1">
      <alignment horizontal="center" vertical="center" wrapText="1"/>
    </xf>
    <xf numFmtId="0" fontId="52" fillId="0" borderId="23" xfId="3" applyFont="1" applyFill="1" applyBorder="1" applyAlignment="1" applyProtection="1">
      <alignment horizontal="center" vertical="center" wrapText="1"/>
    </xf>
    <xf numFmtId="0" fontId="52" fillId="0" borderId="32" xfId="3" applyFont="1" applyFill="1" applyBorder="1" applyAlignment="1" applyProtection="1">
      <alignment horizontal="center" vertical="center" wrapText="1"/>
    </xf>
    <xf numFmtId="0" fontId="18" fillId="0" borderId="16" xfId="3" applyFont="1" applyFill="1" applyBorder="1" applyAlignment="1" applyProtection="1">
      <alignment horizontal="right"/>
    </xf>
    <xf numFmtId="0" fontId="18" fillId="0" borderId="17" xfId="3" applyFont="1" applyFill="1" applyBorder="1" applyAlignment="1" applyProtection="1">
      <alignment horizontal="right"/>
    </xf>
    <xf numFmtId="0" fontId="18" fillId="0" borderId="34" xfId="3" applyFont="1" applyFill="1" applyBorder="1" applyAlignment="1" applyProtection="1">
      <alignment horizontal="right"/>
    </xf>
    <xf numFmtId="0" fontId="52" fillId="0" borderId="25" xfId="3" applyFont="1" applyFill="1" applyBorder="1" applyAlignment="1" applyProtection="1">
      <alignment horizontal="center" vertical="center" wrapText="1"/>
    </xf>
    <xf numFmtId="0" fontId="52" fillId="0" borderId="18" xfId="3" applyFont="1" applyFill="1" applyBorder="1" applyAlignment="1" applyProtection="1">
      <alignment horizontal="center" vertical="center" wrapText="1"/>
    </xf>
    <xf numFmtId="0" fontId="52" fillId="0" borderId="21" xfId="3" applyFont="1" applyFill="1" applyBorder="1" applyAlignment="1" applyProtection="1">
      <alignment horizontal="center" vertical="center" wrapText="1"/>
    </xf>
    <xf numFmtId="9" fontId="21" fillId="0" borderId="28" xfId="2" applyFont="1" applyFill="1" applyBorder="1" applyAlignment="1" applyProtection="1">
      <alignment horizontal="center"/>
    </xf>
    <xf numFmtId="9" fontId="18" fillId="7" borderId="25" xfId="2" applyFont="1" applyFill="1" applyBorder="1" applyAlignment="1" applyProtection="1">
      <alignment horizontal="center" vertical="center" wrapText="1"/>
    </xf>
    <xf numFmtId="9" fontId="18" fillId="7" borderId="18" xfId="2" applyFont="1" applyFill="1" applyBorder="1" applyAlignment="1" applyProtection="1">
      <alignment horizontal="center" vertical="center" wrapText="1"/>
    </xf>
    <xf numFmtId="9" fontId="18" fillId="7" borderId="21" xfId="2" applyFont="1" applyFill="1" applyBorder="1" applyAlignment="1" applyProtection="1">
      <alignment horizontal="center" vertical="center" wrapText="1"/>
    </xf>
    <xf numFmtId="167" fontId="52" fillId="0" borderId="25" xfId="4" applyNumberFormat="1" applyFont="1" applyFill="1" applyBorder="1" applyAlignment="1" applyProtection="1">
      <alignment horizontal="center" vertical="center"/>
    </xf>
    <xf numFmtId="167" fontId="52" fillId="0" borderId="21" xfId="4" applyNumberFormat="1" applyFont="1" applyFill="1" applyBorder="1" applyAlignment="1" applyProtection="1">
      <alignment horizontal="center" vertical="center"/>
    </xf>
  </cellXfs>
  <cellStyles count="9">
    <cellStyle name="Comma" xfId="1" builtinId="3"/>
    <cellStyle name="Comma 2" xfId="4"/>
    <cellStyle name="Hyperlink" xfId="8" builtinId="8"/>
    <cellStyle name="Normal" xfId="0" builtinId="0"/>
    <cellStyle name="Normal 2" xfId="3"/>
    <cellStyle name="Normal 3" xfId="6"/>
    <cellStyle name="Percent" xfId="2" builtinId="5"/>
    <cellStyle name="Percent 2" xfId="5"/>
    <cellStyle name="Percent 3" xfId="7"/>
  </cellStyles>
  <dxfs count="3">
    <dxf>
      <fill>
        <patternFill>
          <bgColor rgb="FFFF0000"/>
        </patternFill>
      </fill>
    </dxf>
    <dxf>
      <fill>
        <patternFill>
          <bgColor rgb="FFFF0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n-US" sz="1400" b="0" i="0" u="none" strike="noStrike" baseline="0">
                <a:solidFill>
                  <a:srgbClr val="333333"/>
                </a:solidFill>
                <a:latin typeface="Arial"/>
                <a:ea typeface="Arial"/>
                <a:cs typeface="Arial"/>
              </a:defRPr>
            </a:pPr>
            <a:r>
              <a:rPr lang="fa-IR" b="1">
                <a:cs typeface="B Nazanin" panose="00000400000000000000" pitchFamily="2" charset="-78"/>
              </a:rPr>
              <a:t>نمودار</a:t>
            </a:r>
            <a:r>
              <a:rPr lang="fa-IR" b="1" baseline="0">
                <a:cs typeface="B Nazanin" panose="00000400000000000000" pitchFamily="2" charset="-78"/>
              </a:rPr>
              <a:t> </a:t>
            </a:r>
            <a:r>
              <a:rPr lang="fa-IR" b="1">
                <a:cs typeface="B Nazanin" panose="00000400000000000000" pitchFamily="2" charset="-78"/>
              </a:rPr>
              <a:t>جریان</a:t>
            </a:r>
            <a:r>
              <a:rPr lang="fa-IR" b="1" baseline="0">
                <a:cs typeface="B Nazanin" panose="00000400000000000000" pitchFamily="2" charset="-78"/>
              </a:rPr>
              <a:t> نقدینگی</a:t>
            </a:r>
            <a:endParaRPr lang="fa-IR" b="1">
              <a:cs typeface="B Nazanin" panose="00000400000000000000" pitchFamily="2" charset="-78"/>
            </a:endParaRPr>
          </a:p>
        </c:rich>
      </c:tx>
      <c:layout>
        <c:manualLayout>
          <c:xMode val="edge"/>
          <c:yMode val="edge"/>
          <c:x val="0.40346491228070397"/>
          <c:y val="3.7140204271123765E-3"/>
        </c:manualLayout>
      </c:layout>
      <c:overlay val="0"/>
      <c:spPr>
        <a:noFill/>
        <a:ln w="25400">
          <a:noFill/>
        </a:ln>
      </c:spPr>
    </c:title>
    <c:autoTitleDeleted val="0"/>
    <c:plotArea>
      <c:layout>
        <c:manualLayout>
          <c:layoutTarget val="inner"/>
          <c:xMode val="edge"/>
          <c:yMode val="edge"/>
          <c:x val="0.12092583798100491"/>
          <c:y val="9.841049486298481E-2"/>
          <c:w val="0.85345329746574461"/>
          <c:h val="0.75316620241411714"/>
        </c:manualLayout>
      </c:layout>
      <c:barChart>
        <c:barDir val="col"/>
        <c:grouping val="clustered"/>
        <c:varyColors val="0"/>
        <c:ser>
          <c:idx val="0"/>
          <c:order val="0"/>
          <c:tx>
            <c:v>سال</c:v>
          </c:tx>
          <c:spPr>
            <a:solidFill>
              <a:srgbClr val="4F81BD"/>
            </a:solidFill>
            <a:ln w="25400">
              <a:noFill/>
            </a:ln>
          </c:spPr>
          <c:invertIfNegative val="0"/>
          <c:cat>
            <c:numRef>
              <c:f>'جدول محاسبات'!$E$5:$J$5</c:f>
              <c:numCache>
                <c:formatCode>General</c:formatCode>
                <c:ptCount val="6"/>
                <c:pt idx="0">
                  <c:v>0</c:v>
                </c:pt>
                <c:pt idx="1">
                  <c:v>1</c:v>
                </c:pt>
                <c:pt idx="2">
                  <c:v>2</c:v>
                </c:pt>
                <c:pt idx="3">
                  <c:v>3</c:v>
                </c:pt>
                <c:pt idx="4">
                  <c:v>4</c:v>
                </c:pt>
                <c:pt idx="5">
                  <c:v>5</c:v>
                </c:pt>
              </c:numCache>
            </c:numRef>
          </c:cat>
          <c:val>
            <c:numRef>
              <c:f>'جدول محاسبات'!$E$5:$J$5</c:f>
              <c:numCache>
                <c:formatCode>General</c:formatCode>
                <c:ptCount val="6"/>
                <c:pt idx="0">
                  <c:v>0</c:v>
                </c:pt>
                <c:pt idx="1">
                  <c:v>1</c:v>
                </c:pt>
                <c:pt idx="2">
                  <c:v>2</c:v>
                </c:pt>
                <c:pt idx="3">
                  <c:v>3</c:v>
                </c:pt>
                <c:pt idx="4">
                  <c:v>4</c:v>
                </c:pt>
                <c:pt idx="5">
                  <c:v>5</c:v>
                </c:pt>
              </c:numCache>
            </c:numRef>
          </c:val>
          <c:extLst xmlns:c16r2="http://schemas.microsoft.com/office/drawing/2015/06/chart">
            <c:ext xmlns:c16="http://schemas.microsoft.com/office/drawing/2014/chart" uri="{C3380CC4-5D6E-409C-BE32-E72D297353CC}">
              <c16:uniqueId val="{00000000-31AD-4C87-9C79-B868E2426A89}"/>
            </c:ext>
          </c:extLst>
        </c:ser>
        <c:ser>
          <c:idx val="1"/>
          <c:order val="1"/>
          <c:tx>
            <c:v>مبلغ</c:v>
          </c:tx>
          <c:spPr>
            <a:solidFill>
              <a:srgbClr val="C0504D"/>
            </a:solidFill>
            <a:ln w="25400">
              <a:noFill/>
            </a:ln>
          </c:spPr>
          <c:invertIfNegative val="0"/>
          <c:dPt>
            <c:idx val="1"/>
            <c:invertIfNegative val="0"/>
            <c:bubble3D val="0"/>
            <c:spPr>
              <a:solidFill>
                <a:schemeClr val="accent6">
                  <a:lumMod val="60000"/>
                  <a:lumOff val="40000"/>
                </a:schemeClr>
              </a:solidFill>
              <a:ln w="25400">
                <a:noFill/>
              </a:ln>
            </c:spPr>
            <c:extLst xmlns:c16r2="http://schemas.microsoft.com/office/drawing/2015/06/chart">
              <c:ext xmlns:c16="http://schemas.microsoft.com/office/drawing/2014/chart" uri="{C3380CC4-5D6E-409C-BE32-E72D297353CC}">
                <c16:uniqueId val="{00000001-31AD-4C87-9C79-B868E2426A89}"/>
              </c:ext>
            </c:extLst>
          </c:dPt>
          <c:dPt>
            <c:idx val="2"/>
            <c:invertIfNegative val="0"/>
            <c:bubble3D val="0"/>
            <c:spPr>
              <a:solidFill>
                <a:schemeClr val="accent6">
                  <a:lumMod val="60000"/>
                  <a:lumOff val="40000"/>
                </a:schemeClr>
              </a:solidFill>
              <a:ln w="25400">
                <a:noFill/>
              </a:ln>
            </c:spPr>
            <c:extLst xmlns:c16r2="http://schemas.microsoft.com/office/drawing/2015/06/chart">
              <c:ext xmlns:c16="http://schemas.microsoft.com/office/drawing/2014/chart" uri="{C3380CC4-5D6E-409C-BE32-E72D297353CC}">
                <c16:uniqueId val="{00000002-31AD-4C87-9C79-B868E2426A89}"/>
              </c:ext>
            </c:extLst>
          </c:dPt>
          <c:dPt>
            <c:idx val="3"/>
            <c:invertIfNegative val="0"/>
            <c:bubble3D val="0"/>
            <c:spPr>
              <a:solidFill>
                <a:schemeClr val="accent6">
                  <a:lumMod val="60000"/>
                  <a:lumOff val="40000"/>
                </a:schemeClr>
              </a:solidFill>
              <a:ln w="25400">
                <a:noFill/>
              </a:ln>
            </c:spPr>
            <c:extLst xmlns:c16r2="http://schemas.microsoft.com/office/drawing/2015/06/chart">
              <c:ext xmlns:c16="http://schemas.microsoft.com/office/drawing/2014/chart" uri="{C3380CC4-5D6E-409C-BE32-E72D297353CC}">
                <c16:uniqueId val="{00000003-31AD-4C87-9C79-B868E2426A89}"/>
              </c:ext>
            </c:extLst>
          </c:dPt>
          <c:dPt>
            <c:idx val="4"/>
            <c:invertIfNegative val="0"/>
            <c:bubble3D val="0"/>
            <c:spPr>
              <a:solidFill>
                <a:schemeClr val="accent6">
                  <a:lumMod val="60000"/>
                  <a:lumOff val="40000"/>
                </a:schemeClr>
              </a:solidFill>
              <a:ln w="25400">
                <a:noFill/>
              </a:ln>
            </c:spPr>
            <c:extLst xmlns:c16r2="http://schemas.microsoft.com/office/drawing/2015/06/chart">
              <c:ext xmlns:c16="http://schemas.microsoft.com/office/drawing/2014/chart" uri="{C3380CC4-5D6E-409C-BE32-E72D297353CC}">
                <c16:uniqueId val="{00000004-31AD-4C87-9C79-B868E2426A89}"/>
              </c:ext>
            </c:extLst>
          </c:dPt>
          <c:dPt>
            <c:idx val="5"/>
            <c:invertIfNegative val="0"/>
            <c:bubble3D val="0"/>
            <c:spPr>
              <a:solidFill>
                <a:schemeClr val="accent6">
                  <a:lumMod val="60000"/>
                  <a:lumOff val="40000"/>
                </a:schemeClr>
              </a:solidFill>
              <a:ln w="25400">
                <a:noFill/>
              </a:ln>
            </c:spPr>
            <c:extLst xmlns:c16r2="http://schemas.microsoft.com/office/drawing/2015/06/chart">
              <c:ext xmlns:c16="http://schemas.microsoft.com/office/drawing/2014/chart" uri="{C3380CC4-5D6E-409C-BE32-E72D297353CC}">
                <c16:uniqueId val="{00000005-31AD-4C87-9C79-B868E2426A89}"/>
              </c:ext>
            </c:extLst>
          </c:dPt>
          <c:dLbls>
            <c:dLbl>
              <c:idx val="0"/>
              <c:layout>
                <c:manualLayout>
                  <c:x val="-4.0204213920064222E-17"/>
                  <c:y val="1.857010213556174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31AD-4C87-9C79-B868E2426A89}"/>
                </c:ext>
                <c:ext xmlns:c15="http://schemas.microsoft.com/office/drawing/2012/chart" uri="{CE6537A1-D6FC-4f65-9D91-7224C49458BB}"/>
              </c:extLst>
            </c:dLbl>
            <c:dLbl>
              <c:idx val="5"/>
              <c:layout>
                <c:manualLayout>
                  <c:x val="2.1929824561403512E-3"/>
                  <c:y val="1.857010213556174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31AD-4C87-9C79-B868E2426A89}"/>
                </c:ext>
                <c:ext xmlns:c15="http://schemas.microsoft.com/office/drawing/2012/chart" uri="{CE6537A1-D6FC-4f65-9D91-7224C49458BB}"/>
              </c:extLst>
            </c:dLbl>
            <c:numFmt formatCode="#,##0.00" sourceLinked="0"/>
            <c:spPr>
              <a:noFill/>
              <a:ln w="25400">
                <a:noFill/>
              </a:ln>
            </c:spPr>
            <c:txPr>
              <a:bodyPr wrap="square" lIns="38100" tIns="19050" rIns="38100" bIns="19050" anchor="ctr">
                <a:spAutoFit/>
              </a:bodyPr>
              <a:lstStyle/>
              <a:p>
                <a:pPr>
                  <a:defRPr lang="en-US" sz="900" b="0" i="0" u="none" strike="noStrike" baseline="0">
                    <a:solidFill>
                      <a:srgbClr val="333333"/>
                    </a:solidFill>
                    <a:latin typeface="Calibri"/>
                    <a:ea typeface="Calibri"/>
                    <a:cs typeface="Calibri"/>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'جدول محاسبات'!$E$5:$J$5</c:f>
              <c:numCache>
                <c:formatCode>General</c:formatCode>
                <c:ptCount val="6"/>
                <c:pt idx="0">
                  <c:v>0</c:v>
                </c:pt>
                <c:pt idx="1">
                  <c:v>1</c:v>
                </c:pt>
                <c:pt idx="2">
                  <c:v>2</c:v>
                </c:pt>
                <c:pt idx="3">
                  <c:v>3</c:v>
                </c:pt>
                <c:pt idx="4">
                  <c:v>4</c:v>
                </c:pt>
                <c:pt idx="5">
                  <c:v>5</c:v>
                </c:pt>
              </c:numCache>
            </c:numRef>
          </c:cat>
          <c:val>
            <c:numRef>
              <c:f>'جدول محاسبات'!$E$43:$J$43</c:f>
              <c:numCache>
                <c:formatCode>#,##0</c:formatCode>
                <c:ptCount val="6"/>
                <c:pt idx="0">
                  <c:v>0</c:v>
                </c:pt>
                <c:pt idx="1">
                  <c:v>0</c:v>
                </c:pt>
                <c:pt idx="2">
                  <c:v>0</c:v>
                </c:pt>
                <c:pt idx="3">
                  <c:v>0</c:v>
                </c:pt>
                <c:pt idx="4">
                  <c:v>0</c:v>
                </c:pt>
                <c:pt idx="5">
                  <c:v>0</c:v>
                </c:pt>
              </c:numCache>
            </c:numRef>
          </c:val>
          <c:extLst xmlns:c16r2="http://schemas.microsoft.com/office/drawing/2015/06/chart">
            <c:ext xmlns:c16="http://schemas.microsoft.com/office/drawing/2014/chart" uri="{C3380CC4-5D6E-409C-BE32-E72D297353CC}">
              <c16:uniqueId val="{00000007-31AD-4C87-9C79-B868E2426A89}"/>
            </c:ext>
          </c:extLst>
        </c:ser>
        <c:dLbls>
          <c:showLegendKey val="0"/>
          <c:showVal val="0"/>
          <c:showCatName val="0"/>
          <c:showSerName val="0"/>
          <c:showPercent val="0"/>
          <c:showBubbleSize val="0"/>
        </c:dLbls>
        <c:gapWidth val="219"/>
        <c:overlap val="-27"/>
        <c:axId val="124945536"/>
        <c:axId val="124947072"/>
      </c:barChart>
      <c:catAx>
        <c:axId val="124945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lang="en-US" sz="900" b="0" i="0" u="none" strike="noStrike" baseline="0">
                <a:solidFill>
                  <a:srgbClr val="333333"/>
                </a:solidFill>
                <a:latin typeface="Calibri"/>
                <a:ea typeface="Calibri"/>
                <a:cs typeface="Calibri"/>
              </a:defRPr>
            </a:pPr>
            <a:endParaRPr lang="en-US"/>
          </a:p>
        </c:txPr>
        <c:crossAx val="124947072"/>
        <c:crossesAt val="0"/>
        <c:auto val="1"/>
        <c:lblAlgn val="ctr"/>
        <c:lblOffset val="100"/>
        <c:noMultiLvlLbl val="0"/>
      </c:catAx>
      <c:valAx>
        <c:axId val="1249470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lang="en-US" sz="900" b="0" i="0" u="none" strike="noStrike" baseline="0">
                <a:solidFill>
                  <a:srgbClr val="333333"/>
                </a:solidFill>
                <a:latin typeface="Calibri"/>
                <a:ea typeface="Calibri"/>
                <a:cs typeface="Calibri"/>
              </a:defRPr>
            </a:pPr>
            <a:endParaRPr lang="en-US"/>
          </a:p>
        </c:txPr>
        <c:crossAx val="124945536"/>
        <c:crosses val="autoZero"/>
        <c:crossBetween val="between"/>
        <c:dispUnits>
          <c:builtInUnit val="billions"/>
          <c:dispUnitsLbl>
            <c:layout>
              <c:manualLayout>
                <c:xMode val="edge"/>
                <c:yMode val="edge"/>
                <c:x val="1.7153494278799294E-2"/>
                <c:y val="0.37969790272611564"/>
              </c:manualLayout>
            </c:layout>
            <c:tx>
              <c:rich>
                <a:bodyPr rot="-5400000" vert="horz"/>
                <a:lstStyle/>
                <a:p>
                  <a:pPr algn="ctr">
                    <a:defRPr lang="en-US" sz="1000" b="0" i="0" u="none" strike="noStrike" baseline="0">
                      <a:solidFill>
                        <a:srgbClr val="333333"/>
                      </a:solidFill>
                      <a:latin typeface="Calibri"/>
                      <a:ea typeface="Calibri"/>
                      <a:cs typeface="Calibri"/>
                    </a:defRPr>
                  </a:pPr>
                  <a:r>
                    <a:rPr lang="fa-IR" b="1">
                      <a:cs typeface="B Nazanin" panose="00000400000000000000" pitchFamily="2" charset="-78"/>
                    </a:rPr>
                    <a:t>میلیارد ریال</a:t>
                  </a:r>
                  <a:endParaRPr lang="en-US" b="1">
                    <a:cs typeface="B Nazanin" panose="00000400000000000000" pitchFamily="2" charset="-78"/>
                  </a:endParaRPr>
                </a:p>
              </c:rich>
            </c:tx>
            <c:spPr>
              <a:noFill/>
              <a:ln w="25400">
                <a:noFill/>
              </a:ln>
            </c:spPr>
          </c:dispUnitsLbl>
        </c:dispUnits>
      </c:valAx>
      <c:spPr>
        <a:noFill/>
        <a:ln w="0">
          <a:solidFill>
            <a:schemeClr val="tx2"/>
          </a:solidFill>
        </a:ln>
        <a:effectLst/>
      </c:spPr>
    </c:plotArea>
    <c:legend>
      <c:legendPos val="b"/>
      <c:overlay val="0"/>
      <c:spPr>
        <a:noFill/>
        <a:ln w="25400">
          <a:noFill/>
        </a:ln>
      </c:spPr>
      <c:txPr>
        <a:bodyPr/>
        <a:lstStyle/>
        <a:p>
          <a:pPr>
            <a:defRPr lang="en-US" sz="825" b="0" i="0" u="none" strike="noStrike" baseline="0">
              <a:solidFill>
                <a:srgbClr val="333333"/>
              </a:solidFill>
              <a:latin typeface="Calibri"/>
              <a:ea typeface="Calibri"/>
              <a:cs typeface="Calibri"/>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4803149606299435" l="0.70866141732283716" r="0.70866141732283716" t="0.74803149606299435" header="0.314960629921262" footer="0.314960629921262"/>
    <c:pageSetup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7'!A1"/><Relationship Id="rId13" Type="http://schemas.openxmlformats.org/officeDocument/2006/relationships/hyperlink" Target="#'12'!A1"/><Relationship Id="rId3" Type="http://schemas.openxmlformats.org/officeDocument/2006/relationships/hyperlink" Target="#'2'!A1"/><Relationship Id="rId7" Type="http://schemas.openxmlformats.org/officeDocument/2006/relationships/hyperlink" Target="#NPV!A1"/><Relationship Id="rId12" Type="http://schemas.openxmlformats.org/officeDocument/2006/relationships/hyperlink" Target="#'11'!A1"/><Relationship Id="rId2" Type="http://schemas.openxmlformats.org/officeDocument/2006/relationships/hyperlink" Target="#'1'!A1"/><Relationship Id="rId1" Type="http://schemas.openxmlformats.org/officeDocument/2006/relationships/hyperlink" Target="#&#1601;&#1585;&#1590;&#1740;&#1575;&#1578;!A1"/><Relationship Id="rId6" Type="http://schemas.openxmlformats.org/officeDocument/2006/relationships/hyperlink" Target="#'5'!A1"/><Relationship Id="rId11" Type="http://schemas.openxmlformats.org/officeDocument/2006/relationships/hyperlink" Target="#'10'!A1"/><Relationship Id="rId5" Type="http://schemas.openxmlformats.org/officeDocument/2006/relationships/hyperlink" Target="#'4'!A1"/><Relationship Id="rId10" Type="http://schemas.openxmlformats.org/officeDocument/2006/relationships/hyperlink" Target="#'9'!A1"/><Relationship Id="rId4" Type="http://schemas.openxmlformats.org/officeDocument/2006/relationships/hyperlink" Target="#'3'!A1"/><Relationship Id="rId9" Type="http://schemas.openxmlformats.org/officeDocument/2006/relationships/hyperlink" Target="#'8'!A1"/></Relationships>
</file>

<file path=xl/drawings/_rels/drawing10.xml.rels><?xml version="1.0" encoding="UTF-8" standalone="yes"?>
<Relationships xmlns="http://schemas.openxmlformats.org/package/2006/relationships"><Relationship Id="rId3" Type="http://schemas.openxmlformats.org/officeDocument/2006/relationships/hyperlink" Target="#'7'!A1"/><Relationship Id="rId2" Type="http://schemas.openxmlformats.org/officeDocument/2006/relationships/image" Target="../media/image2.jpeg"/><Relationship Id="rId1" Type="http://schemas.openxmlformats.org/officeDocument/2006/relationships/hyperlink" Target="#&#1601;&#1607;&#1585;&#1587;&#1578;!A1"/><Relationship Id="rId6" Type="http://schemas.openxmlformats.org/officeDocument/2006/relationships/image" Target="../media/image10.png"/><Relationship Id="rId5" Type="http://schemas.openxmlformats.org/officeDocument/2006/relationships/hyperlink" Target="#'9'!A1"/><Relationship Id="rId4" Type="http://schemas.openxmlformats.org/officeDocument/2006/relationships/image" Target="../media/image9.png"/></Relationships>
</file>

<file path=xl/drawings/_rels/drawing11.xml.rels><?xml version="1.0" encoding="UTF-8" standalone="yes"?>
<Relationships xmlns="http://schemas.openxmlformats.org/package/2006/relationships"><Relationship Id="rId3" Type="http://schemas.openxmlformats.org/officeDocument/2006/relationships/hyperlink" Target="#'8'!A1"/><Relationship Id="rId2" Type="http://schemas.openxmlformats.org/officeDocument/2006/relationships/image" Target="../media/image2.jpeg"/><Relationship Id="rId1" Type="http://schemas.openxmlformats.org/officeDocument/2006/relationships/hyperlink" Target="#&#1601;&#1607;&#1585;&#1587;&#1578;!A1"/><Relationship Id="rId6" Type="http://schemas.openxmlformats.org/officeDocument/2006/relationships/image" Target="../media/image1.png"/><Relationship Id="rId5" Type="http://schemas.openxmlformats.org/officeDocument/2006/relationships/hyperlink" Target="#'10'!A1"/><Relationship Id="rId4" Type="http://schemas.openxmlformats.org/officeDocument/2006/relationships/image" Target="../media/image4.png"/></Relationships>
</file>

<file path=xl/drawings/_rels/drawing12.xml.rels><?xml version="1.0" encoding="UTF-8" standalone="yes"?>
<Relationships xmlns="http://schemas.openxmlformats.org/package/2006/relationships"><Relationship Id="rId3" Type="http://schemas.openxmlformats.org/officeDocument/2006/relationships/hyperlink" Target="#'9'!A1"/><Relationship Id="rId2" Type="http://schemas.openxmlformats.org/officeDocument/2006/relationships/image" Target="../media/image2.jpeg"/><Relationship Id="rId1" Type="http://schemas.openxmlformats.org/officeDocument/2006/relationships/hyperlink" Target="#&#1601;&#1607;&#1585;&#1587;&#1578;!A1"/><Relationship Id="rId6" Type="http://schemas.openxmlformats.org/officeDocument/2006/relationships/image" Target="../media/image1.png"/><Relationship Id="rId5" Type="http://schemas.openxmlformats.org/officeDocument/2006/relationships/hyperlink" Target="#'11'!A1"/><Relationship Id="rId4" Type="http://schemas.openxmlformats.org/officeDocument/2006/relationships/image" Target="../media/image4.png"/></Relationships>
</file>

<file path=xl/drawings/_rels/drawing13.xml.rels><?xml version="1.0" encoding="UTF-8" standalone="yes"?>
<Relationships xmlns="http://schemas.openxmlformats.org/package/2006/relationships"><Relationship Id="rId3" Type="http://schemas.openxmlformats.org/officeDocument/2006/relationships/hyperlink" Target="#'10'!A1"/><Relationship Id="rId2" Type="http://schemas.openxmlformats.org/officeDocument/2006/relationships/image" Target="../media/image2.jpeg"/><Relationship Id="rId1" Type="http://schemas.openxmlformats.org/officeDocument/2006/relationships/hyperlink" Target="#&#1601;&#1607;&#1585;&#1587;&#1578;!A1"/><Relationship Id="rId6" Type="http://schemas.openxmlformats.org/officeDocument/2006/relationships/image" Target="../media/image12.png"/><Relationship Id="rId5" Type="http://schemas.openxmlformats.org/officeDocument/2006/relationships/hyperlink" Target="#'12'!A1"/><Relationship Id="rId4" Type="http://schemas.openxmlformats.org/officeDocument/2006/relationships/image" Target="../media/image11.png"/></Relationships>
</file>

<file path=xl/drawings/_rels/drawing14.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1601;&#1607;&#1585;&#1587;&#1578;!A1"/><Relationship Id="rId1" Type="http://schemas.openxmlformats.org/officeDocument/2006/relationships/chart" Target="../charts/chart1.xml"/><Relationship Id="rId5" Type="http://schemas.openxmlformats.org/officeDocument/2006/relationships/image" Target="../media/image4.png"/><Relationship Id="rId4" Type="http://schemas.openxmlformats.org/officeDocument/2006/relationships/hyperlink" Target="#'11'!A1"/></Relationships>
</file>

<file path=xl/drawings/_rels/drawing2.xml.rels><?xml version="1.0" encoding="UTF-8" standalone="yes"?>
<Relationships xmlns="http://schemas.openxmlformats.org/package/2006/relationships"><Relationship Id="rId3" Type="http://schemas.openxmlformats.org/officeDocument/2006/relationships/hyperlink" Target="#&#1601;&#1607;&#1585;&#1587;&#1578;!A1"/><Relationship Id="rId2" Type="http://schemas.openxmlformats.org/officeDocument/2006/relationships/image" Target="../media/image1.png"/><Relationship Id="rId1" Type="http://schemas.openxmlformats.org/officeDocument/2006/relationships/hyperlink" Target="#'1'!A1"/><Relationship Id="rId4"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hyperlink" Target="#'2'!A1"/><Relationship Id="rId2" Type="http://schemas.openxmlformats.org/officeDocument/2006/relationships/image" Target="../media/image4.png"/><Relationship Id="rId1" Type="http://schemas.openxmlformats.org/officeDocument/2006/relationships/hyperlink" Target="#&#1601;&#1585;&#1590;&#1740;&#1575;&#1578;!A1"/><Relationship Id="rId6" Type="http://schemas.openxmlformats.org/officeDocument/2006/relationships/image" Target="../media/image6.png"/><Relationship Id="rId5" Type="http://schemas.openxmlformats.org/officeDocument/2006/relationships/hyperlink" Target="#&#1601;&#1607;&#1585;&#1587;&#1578;!A1"/><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1'!Print_Area"/><Relationship Id="rId2" Type="http://schemas.openxmlformats.org/officeDocument/2006/relationships/image" Target="../media/image6.png"/><Relationship Id="rId1" Type="http://schemas.openxmlformats.org/officeDocument/2006/relationships/hyperlink" Target="#&#1601;&#1607;&#1585;&#1587;&#1578;!A1"/><Relationship Id="rId6" Type="http://schemas.openxmlformats.org/officeDocument/2006/relationships/image" Target="../media/image8.png"/><Relationship Id="rId5" Type="http://schemas.openxmlformats.org/officeDocument/2006/relationships/hyperlink" Target="#'3'!A1"/><Relationship Id="rId4" Type="http://schemas.openxmlformats.org/officeDocument/2006/relationships/image" Target="../media/image7.png"/></Relationships>
</file>

<file path=xl/drawings/_rels/drawing5.xml.rels><?xml version="1.0" encoding="UTF-8" standalone="yes"?>
<Relationships xmlns="http://schemas.openxmlformats.org/package/2006/relationships"><Relationship Id="rId3" Type="http://schemas.openxmlformats.org/officeDocument/2006/relationships/hyperlink" Target="#'4'!A1"/><Relationship Id="rId2" Type="http://schemas.openxmlformats.org/officeDocument/2006/relationships/image" Target="../media/image6.png"/><Relationship Id="rId1" Type="http://schemas.openxmlformats.org/officeDocument/2006/relationships/hyperlink" Target="#&#1601;&#1607;&#1585;&#1587;&#1578;!A1"/><Relationship Id="rId6" Type="http://schemas.openxmlformats.org/officeDocument/2006/relationships/image" Target="../media/image7.png"/><Relationship Id="rId5" Type="http://schemas.openxmlformats.org/officeDocument/2006/relationships/hyperlink" Target="#'2'!A1"/><Relationship Id="rId4" Type="http://schemas.openxmlformats.org/officeDocument/2006/relationships/image" Target="../media/image8.png"/></Relationships>
</file>

<file path=xl/drawings/_rels/drawing6.xml.rels><?xml version="1.0" encoding="UTF-8" standalone="yes"?>
<Relationships xmlns="http://schemas.openxmlformats.org/package/2006/relationships"><Relationship Id="rId3" Type="http://schemas.openxmlformats.org/officeDocument/2006/relationships/hyperlink" Target="#'5'!Print_Area"/><Relationship Id="rId2" Type="http://schemas.openxmlformats.org/officeDocument/2006/relationships/image" Target="../media/image6.png"/><Relationship Id="rId1" Type="http://schemas.openxmlformats.org/officeDocument/2006/relationships/hyperlink" Target="#&#1601;&#1607;&#1585;&#1587;&#1578;!A1"/><Relationship Id="rId6" Type="http://schemas.openxmlformats.org/officeDocument/2006/relationships/image" Target="../media/image7.png"/><Relationship Id="rId5" Type="http://schemas.openxmlformats.org/officeDocument/2006/relationships/hyperlink" Target="#'3'!A1"/><Relationship Id="rId4" Type="http://schemas.openxmlformats.org/officeDocument/2006/relationships/image" Target="../media/image8.png"/></Relationships>
</file>

<file path=xl/drawings/_rels/drawing7.xml.rels><?xml version="1.0" encoding="UTF-8" standalone="yes"?>
<Relationships xmlns="http://schemas.openxmlformats.org/package/2006/relationships"><Relationship Id="rId3" Type="http://schemas.openxmlformats.org/officeDocument/2006/relationships/hyperlink" Target="#'4'!A1"/><Relationship Id="rId2" Type="http://schemas.openxmlformats.org/officeDocument/2006/relationships/image" Target="../media/image6.png"/><Relationship Id="rId1" Type="http://schemas.openxmlformats.org/officeDocument/2006/relationships/hyperlink" Target="#&#1601;&#1607;&#1585;&#1587;&#1578;!A1"/><Relationship Id="rId6" Type="http://schemas.openxmlformats.org/officeDocument/2006/relationships/image" Target="../media/image1.png"/><Relationship Id="rId5" Type="http://schemas.openxmlformats.org/officeDocument/2006/relationships/hyperlink" Target="#'6'!A1"/><Relationship Id="rId4"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hyperlink" Target="#'5'!A1"/><Relationship Id="rId2" Type="http://schemas.openxmlformats.org/officeDocument/2006/relationships/image" Target="../media/image2.jpeg"/><Relationship Id="rId1" Type="http://schemas.openxmlformats.org/officeDocument/2006/relationships/hyperlink" Target="#&#1601;&#1607;&#1585;&#1587;&#1578;!A1"/><Relationship Id="rId6" Type="http://schemas.openxmlformats.org/officeDocument/2006/relationships/image" Target="../media/image1.png"/><Relationship Id="rId5" Type="http://schemas.openxmlformats.org/officeDocument/2006/relationships/hyperlink" Target="#'7'!A1"/><Relationship Id="rId4"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hyperlink" Target="#'6'!A1"/><Relationship Id="rId2" Type="http://schemas.openxmlformats.org/officeDocument/2006/relationships/image" Target="../media/image2.jpeg"/><Relationship Id="rId1" Type="http://schemas.openxmlformats.org/officeDocument/2006/relationships/hyperlink" Target="#&#1601;&#1607;&#1585;&#1587;&#1578;!A1"/><Relationship Id="rId6" Type="http://schemas.openxmlformats.org/officeDocument/2006/relationships/image" Target="../media/image1.png"/><Relationship Id="rId5" Type="http://schemas.openxmlformats.org/officeDocument/2006/relationships/hyperlink" Target="#'8'!A1"/><Relationship Id="rId4" Type="http://schemas.openxmlformats.org/officeDocument/2006/relationships/image" Target="../media/image4.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19050</xdr:colOff>
      <xdr:row>2</xdr:row>
      <xdr:rowOff>28575</xdr:rowOff>
    </xdr:from>
    <xdr:to>
      <xdr:col>2</xdr:col>
      <xdr:colOff>200025</xdr:colOff>
      <xdr:row>3</xdr:row>
      <xdr:rowOff>171450</xdr:rowOff>
    </xdr:to>
    <xdr:sp macro="" textlink="">
      <xdr:nvSpPr>
        <xdr:cNvPr id="32" name="Rounded Rectangle 31">
          <a:hlinkClick xmlns:r="http://schemas.openxmlformats.org/officeDocument/2006/relationships" r:id="rId1"/>
        </xdr:cNvPr>
        <xdr:cNvSpPr/>
      </xdr:nvSpPr>
      <xdr:spPr>
        <a:xfrm>
          <a:off x="11234575575" y="647700"/>
          <a:ext cx="866775" cy="4000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ctr"/>
        <a:lstStyle/>
        <a:p>
          <a:pPr algn="ctr" rtl="1"/>
          <a:r>
            <a:rPr lang="fa-IR" sz="1100">
              <a:solidFill>
                <a:schemeClr val="bg1"/>
              </a:solidFill>
              <a:cs typeface="B Titr" pitchFamily="2" charset="-78"/>
            </a:rPr>
            <a:t>فرضیات</a:t>
          </a:r>
        </a:p>
      </xdr:txBody>
    </xdr:sp>
    <xdr:clientData/>
  </xdr:twoCellAnchor>
  <xdr:twoCellAnchor>
    <xdr:from>
      <xdr:col>1</xdr:col>
      <xdr:colOff>28575</xdr:colOff>
      <xdr:row>4</xdr:row>
      <xdr:rowOff>28575</xdr:rowOff>
    </xdr:from>
    <xdr:to>
      <xdr:col>2</xdr:col>
      <xdr:colOff>209550</xdr:colOff>
      <xdr:row>5</xdr:row>
      <xdr:rowOff>171450</xdr:rowOff>
    </xdr:to>
    <xdr:sp macro="" textlink="">
      <xdr:nvSpPr>
        <xdr:cNvPr id="33" name="Rounded Rectangle 32">
          <a:hlinkClick xmlns:r="http://schemas.openxmlformats.org/officeDocument/2006/relationships" r:id="rId2" tooltip="2"/>
        </xdr:cNvPr>
        <xdr:cNvSpPr/>
      </xdr:nvSpPr>
      <xdr:spPr>
        <a:xfrm>
          <a:off x="174183675" y="1171575"/>
          <a:ext cx="1047750" cy="3714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ctr"/>
        <a:lstStyle/>
        <a:p>
          <a:pPr algn="ctr" rtl="1"/>
          <a:r>
            <a:rPr lang="fa-IR" sz="1100">
              <a:cs typeface="B Titr" pitchFamily="2" charset="-78"/>
            </a:rPr>
            <a:t>صفحه</a:t>
          </a:r>
          <a:r>
            <a:rPr lang="fa-IR" sz="1100" baseline="0">
              <a:cs typeface="B Titr" pitchFamily="2" charset="-78"/>
            </a:rPr>
            <a:t>  1</a:t>
          </a:r>
          <a:endParaRPr lang="fa-IR" sz="1100">
            <a:cs typeface="B Titr" pitchFamily="2" charset="-78"/>
          </a:endParaRPr>
        </a:p>
      </xdr:txBody>
    </xdr:sp>
    <xdr:clientData/>
  </xdr:twoCellAnchor>
  <xdr:twoCellAnchor>
    <xdr:from>
      <xdr:col>1</xdr:col>
      <xdr:colOff>28575</xdr:colOff>
      <xdr:row>6</xdr:row>
      <xdr:rowOff>19050</xdr:rowOff>
    </xdr:from>
    <xdr:to>
      <xdr:col>2</xdr:col>
      <xdr:colOff>209550</xdr:colOff>
      <xdr:row>7</xdr:row>
      <xdr:rowOff>161925</xdr:rowOff>
    </xdr:to>
    <xdr:sp macro="" textlink="">
      <xdr:nvSpPr>
        <xdr:cNvPr id="34" name="Rounded Rectangle 33">
          <a:hlinkClick xmlns:r="http://schemas.openxmlformats.org/officeDocument/2006/relationships" r:id="rId3" tooltip="3"/>
        </xdr:cNvPr>
        <xdr:cNvSpPr/>
      </xdr:nvSpPr>
      <xdr:spPr>
        <a:xfrm>
          <a:off x="174183675" y="1619250"/>
          <a:ext cx="1047750" cy="3714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ctr"/>
        <a:lstStyle/>
        <a:p>
          <a:pPr algn="ctr" rtl="1"/>
          <a:r>
            <a:rPr lang="fa-IR" sz="1100" b="1">
              <a:cs typeface="B Titr" pitchFamily="2" charset="-78"/>
            </a:rPr>
            <a:t>صفحه</a:t>
          </a:r>
          <a:r>
            <a:rPr lang="fa-IR" sz="1100" b="1" baseline="0">
              <a:cs typeface="B Titr" pitchFamily="2" charset="-78"/>
            </a:rPr>
            <a:t> 2</a:t>
          </a:r>
          <a:endParaRPr lang="fa-IR" sz="1100" b="1">
            <a:cs typeface="B Titr" pitchFamily="2" charset="-78"/>
          </a:endParaRPr>
        </a:p>
      </xdr:txBody>
    </xdr:sp>
    <xdr:clientData/>
  </xdr:twoCellAnchor>
  <xdr:twoCellAnchor>
    <xdr:from>
      <xdr:col>1</xdr:col>
      <xdr:colOff>28575</xdr:colOff>
      <xdr:row>8</xdr:row>
      <xdr:rowOff>19050</xdr:rowOff>
    </xdr:from>
    <xdr:to>
      <xdr:col>2</xdr:col>
      <xdr:colOff>209550</xdr:colOff>
      <xdr:row>9</xdr:row>
      <xdr:rowOff>161925</xdr:rowOff>
    </xdr:to>
    <xdr:sp macro="" textlink="">
      <xdr:nvSpPr>
        <xdr:cNvPr id="35" name="Rounded Rectangle 34">
          <a:hlinkClick xmlns:r="http://schemas.openxmlformats.org/officeDocument/2006/relationships" r:id="rId4" tooltip="4"/>
        </xdr:cNvPr>
        <xdr:cNvSpPr/>
      </xdr:nvSpPr>
      <xdr:spPr>
        <a:xfrm>
          <a:off x="174183675" y="2076450"/>
          <a:ext cx="1047750" cy="3714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ctr"/>
        <a:lstStyle/>
        <a:p>
          <a:pPr algn="ctr" rtl="1"/>
          <a:r>
            <a:rPr lang="fa-IR" sz="1100">
              <a:cs typeface="B Titr" pitchFamily="2" charset="-78"/>
            </a:rPr>
            <a:t>صفحه </a:t>
          </a:r>
          <a:r>
            <a:rPr lang="fa-IR" sz="1100" baseline="0">
              <a:cs typeface="B Titr" pitchFamily="2" charset="-78"/>
            </a:rPr>
            <a:t> 3</a:t>
          </a:r>
          <a:endParaRPr lang="fa-IR" sz="1100">
            <a:cs typeface="B Titr" pitchFamily="2" charset="-78"/>
          </a:endParaRPr>
        </a:p>
      </xdr:txBody>
    </xdr:sp>
    <xdr:clientData/>
  </xdr:twoCellAnchor>
  <xdr:twoCellAnchor>
    <xdr:from>
      <xdr:col>1</xdr:col>
      <xdr:colOff>28575</xdr:colOff>
      <xdr:row>10</xdr:row>
      <xdr:rowOff>19050</xdr:rowOff>
    </xdr:from>
    <xdr:to>
      <xdr:col>2</xdr:col>
      <xdr:colOff>209550</xdr:colOff>
      <xdr:row>11</xdr:row>
      <xdr:rowOff>161925</xdr:rowOff>
    </xdr:to>
    <xdr:sp macro="" textlink="">
      <xdr:nvSpPr>
        <xdr:cNvPr id="36" name="Rounded Rectangle 35">
          <a:hlinkClick xmlns:r="http://schemas.openxmlformats.org/officeDocument/2006/relationships" r:id="rId5" tooltip="5"/>
        </xdr:cNvPr>
        <xdr:cNvSpPr/>
      </xdr:nvSpPr>
      <xdr:spPr>
        <a:xfrm>
          <a:off x="174183675" y="2533650"/>
          <a:ext cx="1047750" cy="3714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ctr"/>
        <a:lstStyle/>
        <a:p>
          <a:pPr algn="ctr" rtl="1"/>
          <a:r>
            <a:rPr lang="fa-IR" sz="1100">
              <a:cs typeface="B Titr" pitchFamily="2" charset="-78"/>
            </a:rPr>
            <a:t>صفحه </a:t>
          </a:r>
          <a:r>
            <a:rPr lang="fa-IR" sz="1100" baseline="0">
              <a:cs typeface="B Titr" pitchFamily="2" charset="-78"/>
            </a:rPr>
            <a:t> 4</a:t>
          </a:r>
          <a:endParaRPr lang="fa-IR" sz="1100">
            <a:cs typeface="B Titr" pitchFamily="2" charset="-78"/>
          </a:endParaRPr>
        </a:p>
      </xdr:txBody>
    </xdr:sp>
    <xdr:clientData/>
  </xdr:twoCellAnchor>
  <xdr:twoCellAnchor>
    <xdr:from>
      <xdr:col>1</xdr:col>
      <xdr:colOff>28575</xdr:colOff>
      <xdr:row>12</xdr:row>
      <xdr:rowOff>19050</xdr:rowOff>
    </xdr:from>
    <xdr:to>
      <xdr:col>2</xdr:col>
      <xdr:colOff>209550</xdr:colOff>
      <xdr:row>13</xdr:row>
      <xdr:rowOff>161925</xdr:rowOff>
    </xdr:to>
    <xdr:sp macro="" textlink="">
      <xdr:nvSpPr>
        <xdr:cNvPr id="37" name="Rounded Rectangle 36">
          <a:hlinkClick xmlns:r="http://schemas.openxmlformats.org/officeDocument/2006/relationships" r:id="rId6" tooltip="6"/>
        </xdr:cNvPr>
        <xdr:cNvSpPr/>
      </xdr:nvSpPr>
      <xdr:spPr>
        <a:xfrm>
          <a:off x="174183675" y="2990850"/>
          <a:ext cx="1047750" cy="3714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ctr"/>
        <a:lstStyle/>
        <a:p>
          <a:pPr algn="ctr" rtl="1"/>
          <a:r>
            <a:rPr lang="fa-IR" sz="1100">
              <a:cs typeface="B Titr" pitchFamily="2" charset="-78"/>
            </a:rPr>
            <a:t>صفحه </a:t>
          </a:r>
          <a:r>
            <a:rPr lang="fa-IR" sz="1100" baseline="0">
              <a:cs typeface="B Titr" pitchFamily="2" charset="-78"/>
            </a:rPr>
            <a:t> 5</a:t>
          </a:r>
          <a:endParaRPr lang="fa-IR" sz="1100">
            <a:cs typeface="B Titr" pitchFamily="2" charset="-78"/>
          </a:endParaRPr>
        </a:p>
      </xdr:txBody>
    </xdr:sp>
    <xdr:clientData/>
  </xdr:twoCellAnchor>
  <xdr:twoCellAnchor>
    <xdr:from>
      <xdr:col>1</xdr:col>
      <xdr:colOff>28575</xdr:colOff>
      <xdr:row>14</xdr:row>
      <xdr:rowOff>19050</xdr:rowOff>
    </xdr:from>
    <xdr:to>
      <xdr:col>2</xdr:col>
      <xdr:colOff>209550</xdr:colOff>
      <xdr:row>15</xdr:row>
      <xdr:rowOff>161925</xdr:rowOff>
    </xdr:to>
    <xdr:sp macro="" textlink="">
      <xdr:nvSpPr>
        <xdr:cNvPr id="38" name="Rounded Rectangle 37">
          <a:hlinkClick xmlns:r="http://schemas.openxmlformats.org/officeDocument/2006/relationships" r:id="rId7" tooltip="7"/>
        </xdr:cNvPr>
        <xdr:cNvSpPr/>
      </xdr:nvSpPr>
      <xdr:spPr>
        <a:xfrm>
          <a:off x="174183675" y="3448050"/>
          <a:ext cx="1047750" cy="3714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ctr"/>
        <a:lstStyle/>
        <a:p>
          <a:pPr algn="ctr" rtl="1"/>
          <a:r>
            <a:rPr lang="fa-IR" sz="1200" b="1">
              <a:cs typeface="B Titr" pitchFamily="2" charset="-78"/>
            </a:rPr>
            <a:t>صفحه 6</a:t>
          </a:r>
        </a:p>
      </xdr:txBody>
    </xdr:sp>
    <xdr:clientData/>
  </xdr:twoCellAnchor>
  <xdr:twoCellAnchor>
    <xdr:from>
      <xdr:col>1</xdr:col>
      <xdr:colOff>38100</xdr:colOff>
      <xdr:row>16</xdr:row>
      <xdr:rowOff>19050</xdr:rowOff>
    </xdr:from>
    <xdr:to>
      <xdr:col>2</xdr:col>
      <xdr:colOff>219075</xdr:colOff>
      <xdr:row>17</xdr:row>
      <xdr:rowOff>161925</xdr:rowOff>
    </xdr:to>
    <xdr:sp macro="" textlink="">
      <xdr:nvSpPr>
        <xdr:cNvPr id="39" name="Rounded Rectangle 38">
          <a:hlinkClick xmlns:r="http://schemas.openxmlformats.org/officeDocument/2006/relationships" r:id="rId8" tooltip="8"/>
        </xdr:cNvPr>
        <xdr:cNvSpPr/>
      </xdr:nvSpPr>
      <xdr:spPr>
        <a:xfrm>
          <a:off x="11234556525" y="4238625"/>
          <a:ext cx="866775" cy="4000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ctr"/>
        <a:lstStyle/>
        <a:p>
          <a:pPr algn="ctr" rtl="1"/>
          <a:r>
            <a:rPr lang="fa-IR" sz="1100">
              <a:cs typeface="B Titr" pitchFamily="2" charset="-78"/>
            </a:rPr>
            <a:t>صفحه 7</a:t>
          </a:r>
        </a:p>
      </xdr:txBody>
    </xdr:sp>
    <xdr:clientData/>
  </xdr:twoCellAnchor>
  <xdr:twoCellAnchor>
    <xdr:from>
      <xdr:col>2</xdr:col>
      <xdr:colOff>322099</xdr:colOff>
      <xdr:row>2</xdr:row>
      <xdr:rowOff>47625</xdr:rowOff>
    </xdr:from>
    <xdr:to>
      <xdr:col>8</xdr:col>
      <xdr:colOff>266829</xdr:colOff>
      <xdr:row>3</xdr:row>
      <xdr:rowOff>171450</xdr:rowOff>
    </xdr:to>
    <xdr:sp macro="" textlink="">
      <xdr:nvSpPr>
        <xdr:cNvPr id="47" name="TextBox 46"/>
        <xdr:cNvSpPr txBox="1"/>
      </xdr:nvSpPr>
      <xdr:spPr>
        <a:xfrm>
          <a:off x="11230393971" y="666750"/>
          <a:ext cx="4059530" cy="3810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fa-IR" sz="1100" baseline="0">
              <a:solidFill>
                <a:sysClr val="windowText" lastClr="000000"/>
              </a:solidFill>
              <a:cs typeface="B Titr" pitchFamily="2" charset="-78"/>
            </a:rPr>
            <a:t>فرضیات</a:t>
          </a:r>
          <a:endParaRPr lang="fa-IR" sz="1100">
            <a:solidFill>
              <a:sysClr val="windowText" lastClr="000000"/>
            </a:solidFill>
            <a:cs typeface="B Titr" pitchFamily="2" charset="-78"/>
          </a:endParaRPr>
        </a:p>
      </xdr:txBody>
    </xdr:sp>
    <xdr:clientData/>
  </xdr:twoCellAnchor>
  <xdr:twoCellAnchor>
    <xdr:from>
      <xdr:col>2</xdr:col>
      <xdr:colOff>331624</xdr:colOff>
      <xdr:row>4</xdr:row>
      <xdr:rowOff>38100</xdr:rowOff>
    </xdr:from>
    <xdr:to>
      <xdr:col>8</xdr:col>
      <xdr:colOff>257122</xdr:colOff>
      <xdr:row>5</xdr:row>
      <xdr:rowOff>161925</xdr:rowOff>
    </xdr:to>
    <xdr:sp macro="" textlink="">
      <xdr:nvSpPr>
        <xdr:cNvPr id="48" name="TextBox 47"/>
        <xdr:cNvSpPr txBox="1"/>
      </xdr:nvSpPr>
      <xdr:spPr>
        <a:xfrm>
          <a:off x="11230403678" y="1171575"/>
          <a:ext cx="4040298" cy="3810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marL="0" marR="0" lvl="0" indent="0" algn="r" defTabSz="914400" rtl="1" eaLnBrk="1" fontAlgn="auto" latinLnBrk="0" hangingPunct="1">
            <a:lnSpc>
              <a:spcPct val="100000"/>
            </a:lnSpc>
            <a:spcBef>
              <a:spcPts val="0"/>
            </a:spcBef>
            <a:spcAft>
              <a:spcPts val="0"/>
            </a:spcAft>
            <a:buClrTx/>
            <a:buSzTx/>
            <a:buFontTx/>
            <a:buNone/>
            <a:tabLst/>
            <a:defRPr/>
          </a:pPr>
          <a:r>
            <a:rPr kumimoji="0" lang="fa-IR" sz="1100" b="0" i="0" u="none" strike="noStrike" kern="0" cap="none" spc="0" normalizeH="0" baseline="0" noProof="0">
              <a:ln>
                <a:noFill/>
              </a:ln>
              <a:solidFill>
                <a:sysClr val="windowText" lastClr="000000"/>
              </a:solidFill>
              <a:effectLst/>
              <a:uLnTx/>
              <a:uFillTx/>
              <a:latin typeface="+mn-lt"/>
              <a:ea typeface="+mn-ea"/>
              <a:cs typeface="B Titr" pitchFamily="2" charset="-78"/>
            </a:rPr>
            <a:t>محل اجرای طرح و </a:t>
          </a:r>
          <a:r>
            <a:rPr kumimoji="0" lang="en-US" sz="1100" b="0" i="0" u="none" strike="noStrike" kern="0" cap="none" spc="0" normalizeH="0" baseline="0" noProof="0">
              <a:ln>
                <a:noFill/>
              </a:ln>
              <a:solidFill>
                <a:sysClr val="windowText" lastClr="000000"/>
              </a:solidFill>
              <a:effectLst/>
              <a:uLnTx/>
              <a:uFillTx/>
              <a:latin typeface="+mn-lt"/>
              <a:ea typeface="+mn-ea"/>
              <a:cs typeface="B Titr" pitchFamily="2" charset="-78"/>
            </a:rPr>
            <a:t> </a:t>
          </a:r>
          <a:r>
            <a:rPr kumimoji="0" lang="fa-IR" sz="1100" b="0" i="0" u="none" strike="noStrike" kern="0" cap="none" spc="0" normalizeH="0" baseline="0" noProof="0">
              <a:ln>
                <a:noFill/>
              </a:ln>
              <a:solidFill>
                <a:sysClr val="windowText" lastClr="000000"/>
              </a:solidFill>
              <a:effectLst/>
              <a:uLnTx/>
              <a:uFillTx/>
              <a:latin typeface="+mn-lt"/>
              <a:ea typeface="+mn-ea"/>
              <a:cs typeface="B Titr" pitchFamily="2" charset="-78"/>
            </a:rPr>
            <a:t>مجوزهای لازم</a:t>
          </a:r>
        </a:p>
      </xdr:txBody>
    </xdr:sp>
    <xdr:clientData/>
  </xdr:twoCellAnchor>
  <xdr:twoCellAnchor>
    <xdr:from>
      <xdr:col>2</xdr:col>
      <xdr:colOff>326333</xdr:colOff>
      <xdr:row>6</xdr:row>
      <xdr:rowOff>38100</xdr:rowOff>
    </xdr:from>
    <xdr:to>
      <xdr:col>8</xdr:col>
      <xdr:colOff>257173</xdr:colOff>
      <xdr:row>7</xdr:row>
      <xdr:rowOff>161925</xdr:rowOff>
    </xdr:to>
    <xdr:sp macro="" textlink="">
      <xdr:nvSpPr>
        <xdr:cNvPr id="49" name="TextBox 48"/>
        <xdr:cNvSpPr txBox="1"/>
      </xdr:nvSpPr>
      <xdr:spPr>
        <a:xfrm>
          <a:off x="11230403627" y="1685925"/>
          <a:ext cx="4045640" cy="3810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marL="0" marR="0" lvl="0" indent="0" algn="r" defTabSz="914400" rtl="1" eaLnBrk="1" fontAlgn="auto" latinLnBrk="0" hangingPunct="1">
            <a:lnSpc>
              <a:spcPct val="100000"/>
            </a:lnSpc>
            <a:spcBef>
              <a:spcPts val="0"/>
            </a:spcBef>
            <a:spcAft>
              <a:spcPts val="0"/>
            </a:spcAft>
            <a:buClrTx/>
            <a:buSzTx/>
            <a:buFontTx/>
            <a:buNone/>
            <a:tabLst/>
            <a:defRPr/>
          </a:pPr>
          <a:r>
            <a:rPr kumimoji="0" lang="fa-IR" sz="1100" b="0" i="0" u="none" strike="noStrike" kern="0" cap="none" spc="0" normalizeH="0" baseline="0" noProof="0">
              <a:ln>
                <a:noFill/>
              </a:ln>
              <a:solidFill>
                <a:sysClr val="windowText" lastClr="000000"/>
              </a:solidFill>
              <a:effectLst/>
              <a:uLnTx/>
              <a:uFillTx/>
              <a:latin typeface="+mn-lt"/>
              <a:ea typeface="+mn-ea"/>
              <a:cs typeface="B Titr" pitchFamily="2" charset="-78"/>
            </a:rPr>
            <a:t>مشخصات متقاضی حقیقی و حقوقی و راه های ارتباطی</a:t>
          </a:r>
        </a:p>
      </xdr:txBody>
    </xdr:sp>
    <xdr:clientData/>
  </xdr:twoCellAnchor>
  <xdr:twoCellAnchor>
    <xdr:from>
      <xdr:col>2</xdr:col>
      <xdr:colOff>326334</xdr:colOff>
      <xdr:row>8</xdr:row>
      <xdr:rowOff>38100</xdr:rowOff>
    </xdr:from>
    <xdr:to>
      <xdr:col>8</xdr:col>
      <xdr:colOff>266789</xdr:colOff>
      <xdr:row>9</xdr:row>
      <xdr:rowOff>161925</xdr:rowOff>
    </xdr:to>
    <xdr:sp macro="" textlink="">
      <xdr:nvSpPr>
        <xdr:cNvPr id="50" name="TextBox 49"/>
        <xdr:cNvSpPr txBox="1"/>
      </xdr:nvSpPr>
      <xdr:spPr>
        <a:xfrm>
          <a:off x="11230394011" y="2200275"/>
          <a:ext cx="4055255" cy="3810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fa-IR" sz="1100" baseline="0">
              <a:solidFill>
                <a:sysClr val="windowText" lastClr="000000"/>
              </a:solidFill>
              <a:cs typeface="B Titr" pitchFamily="2" charset="-78"/>
            </a:rPr>
            <a:t>سوابق کاری مرتبط با نوع فعالیت مجری طرح</a:t>
          </a:r>
          <a:endParaRPr lang="fa-IR" sz="1100">
            <a:solidFill>
              <a:sysClr val="windowText" lastClr="000000"/>
            </a:solidFill>
            <a:cs typeface="B Titr" pitchFamily="2" charset="-78"/>
          </a:endParaRPr>
        </a:p>
      </xdr:txBody>
    </xdr:sp>
    <xdr:clientData/>
  </xdr:twoCellAnchor>
  <xdr:twoCellAnchor>
    <xdr:from>
      <xdr:col>2</xdr:col>
      <xdr:colOff>326334</xdr:colOff>
      <xdr:row>10</xdr:row>
      <xdr:rowOff>28575</xdr:rowOff>
    </xdr:from>
    <xdr:to>
      <xdr:col>8</xdr:col>
      <xdr:colOff>266788</xdr:colOff>
      <xdr:row>11</xdr:row>
      <xdr:rowOff>152400</xdr:rowOff>
    </xdr:to>
    <xdr:sp macro="" textlink="">
      <xdr:nvSpPr>
        <xdr:cNvPr id="51" name="TextBox 50"/>
        <xdr:cNvSpPr txBox="1"/>
      </xdr:nvSpPr>
      <xdr:spPr>
        <a:xfrm>
          <a:off x="11230394012" y="2705100"/>
          <a:ext cx="4055254" cy="3810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marL="0" marR="0" lvl="0" indent="0" algn="r" defTabSz="914400" rtl="1" eaLnBrk="1" fontAlgn="auto" latinLnBrk="0" hangingPunct="1">
            <a:lnSpc>
              <a:spcPct val="100000"/>
            </a:lnSpc>
            <a:spcBef>
              <a:spcPts val="0"/>
            </a:spcBef>
            <a:spcAft>
              <a:spcPts val="0"/>
            </a:spcAft>
            <a:buClrTx/>
            <a:buSzTx/>
            <a:buFontTx/>
            <a:buNone/>
            <a:tabLst/>
            <a:defRPr/>
          </a:pPr>
          <a:r>
            <a:rPr kumimoji="0" lang="fa-IR" sz="1100" b="0" i="0" u="none" strike="noStrike" kern="0" cap="none" spc="0" normalizeH="0" baseline="0" noProof="0">
              <a:ln>
                <a:noFill/>
              </a:ln>
              <a:solidFill>
                <a:sysClr val="windowText" lastClr="000000"/>
              </a:solidFill>
              <a:effectLst/>
              <a:uLnTx/>
              <a:uFillTx/>
              <a:latin typeface="+mn-lt"/>
              <a:ea typeface="+mn-ea"/>
              <a:cs typeface="B Titr" pitchFamily="2" charset="-78"/>
            </a:rPr>
            <a:t>مطالعات فنی و تکنولوژیک</a:t>
          </a:r>
        </a:p>
      </xdr:txBody>
    </xdr:sp>
    <xdr:clientData/>
  </xdr:twoCellAnchor>
  <xdr:twoCellAnchor>
    <xdr:from>
      <xdr:col>2</xdr:col>
      <xdr:colOff>326332</xdr:colOff>
      <xdr:row>12</xdr:row>
      <xdr:rowOff>28575</xdr:rowOff>
    </xdr:from>
    <xdr:to>
      <xdr:col>8</xdr:col>
      <xdr:colOff>257174</xdr:colOff>
      <xdr:row>13</xdr:row>
      <xdr:rowOff>152400</xdr:rowOff>
    </xdr:to>
    <xdr:sp macro="" textlink="">
      <xdr:nvSpPr>
        <xdr:cNvPr id="52" name="TextBox 51"/>
        <xdr:cNvSpPr txBox="1"/>
      </xdr:nvSpPr>
      <xdr:spPr>
        <a:xfrm>
          <a:off x="11230403626" y="3219450"/>
          <a:ext cx="4045642" cy="3810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marL="0" marR="0" lvl="0" indent="0" algn="r" defTabSz="914400" rtl="1" eaLnBrk="1" fontAlgn="auto" latinLnBrk="0" hangingPunct="1">
            <a:lnSpc>
              <a:spcPct val="100000"/>
            </a:lnSpc>
            <a:spcBef>
              <a:spcPts val="0"/>
            </a:spcBef>
            <a:spcAft>
              <a:spcPts val="0"/>
            </a:spcAft>
            <a:buClrTx/>
            <a:buSzTx/>
            <a:buFontTx/>
            <a:buNone/>
            <a:tabLst/>
            <a:defRPr/>
          </a:pPr>
          <a:r>
            <a:rPr kumimoji="0" lang="fa-IR" sz="1100" b="0" i="0" u="none" strike="noStrike" kern="0" cap="none" spc="-20" normalizeH="0" baseline="0" noProof="0">
              <a:ln>
                <a:noFill/>
              </a:ln>
              <a:solidFill>
                <a:sysClr val="windowText" lastClr="000000"/>
              </a:solidFill>
              <a:effectLst/>
              <a:uLnTx/>
              <a:uFillTx/>
              <a:latin typeface="+mn-lt"/>
              <a:ea typeface="+mn-ea"/>
              <a:cs typeface="B Titr" pitchFamily="2" charset="-78"/>
            </a:rPr>
            <a:t> مطالعه بازار</a:t>
          </a:r>
        </a:p>
      </xdr:txBody>
    </xdr:sp>
    <xdr:clientData/>
  </xdr:twoCellAnchor>
  <xdr:twoCellAnchor>
    <xdr:from>
      <xdr:col>2</xdr:col>
      <xdr:colOff>326334</xdr:colOff>
      <xdr:row>14</xdr:row>
      <xdr:rowOff>38100</xdr:rowOff>
    </xdr:from>
    <xdr:to>
      <xdr:col>8</xdr:col>
      <xdr:colOff>276404</xdr:colOff>
      <xdr:row>15</xdr:row>
      <xdr:rowOff>161925</xdr:rowOff>
    </xdr:to>
    <xdr:sp macro="" textlink="">
      <xdr:nvSpPr>
        <xdr:cNvPr id="53" name="TextBox 52"/>
        <xdr:cNvSpPr txBox="1"/>
      </xdr:nvSpPr>
      <xdr:spPr>
        <a:xfrm>
          <a:off x="11230384396" y="3743325"/>
          <a:ext cx="4064870" cy="3810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marL="0" marR="0" lvl="0" indent="0" algn="r" defTabSz="914400" rtl="1" eaLnBrk="1" fontAlgn="auto" latinLnBrk="0" hangingPunct="1">
            <a:lnSpc>
              <a:spcPct val="100000"/>
            </a:lnSpc>
            <a:spcBef>
              <a:spcPts val="0"/>
            </a:spcBef>
            <a:spcAft>
              <a:spcPts val="0"/>
            </a:spcAft>
            <a:buClrTx/>
            <a:buSzTx/>
            <a:buFontTx/>
            <a:buNone/>
            <a:tabLst/>
            <a:defRPr/>
          </a:pPr>
          <a:r>
            <a:rPr kumimoji="0" lang="fa-IR" sz="1100" b="0" i="0" u="none" strike="noStrike" kern="0" cap="none" spc="0" normalizeH="0" baseline="0" noProof="0">
              <a:ln>
                <a:noFill/>
              </a:ln>
              <a:solidFill>
                <a:sysClr val="windowText" lastClr="000000"/>
              </a:solidFill>
              <a:effectLst/>
              <a:uLnTx/>
              <a:uFillTx/>
              <a:latin typeface="+mn-lt"/>
              <a:ea typeface="+mn-ea"/>
              <a:cs typeface="B Titr" pitchFamily="2" charset="-78"/>
            </a:rPr>
            <a:t>مشخصات زمین ، محوطه سازی  و </a:t>
          </a:r>
          <a:r>
            <a:rPr kumimoji="0" lang="en-US" sz="1100" b="0" i="0" u="none" strike="noStrike" kern="0" cap="none" spc="0" normalizeH="0" baseline="0" noProof="0">
              <a:ln>
                <a:noFill/>
              </a:ln>
              <a:solidFill>
                <a:sysClr val="windowText" lastClr="000000"/>
              </a:solidFill>
              <a:effectLst/>
              <a:uLnTx/>
              <a:uFillTx/>
              <a:latin typeface="+mn-lt"/>
              <a:ea typeface="+mn-ea"/>
              <a:cs typeface="B Titr" pitchFamily="2" charset="-78"/>
            </a:rPr>
            <a:t> </a:t>
          </a:r>
          <a:r>
            <a:rPr kumimoji="0" lang="fa-IR" sz="1100" b="0" i="0" u="none" strike="noStrike" kern="0" cap="none" spc="0" normalizeH="0" baseline="0" noProof="0">
              <a:ln>
                <a:noFill/>
              </a:ln>
              <a:solidFill>
                <a:sysClr val="windowText" lastClr="000000"/>
              </a:solidFill>
              <a:effectLst/>
              <a:uLnTx/>
              <a:uFillTx/>
              <a:latin typeface="+mn-lt"/>
              <a:ea typeface="+mn-ea"/>
              <a:cs typeface="B Titr" pitchFamily="2" charset="-78"/>
            </a:rPr>
            <a:t>ساختمان</a:t>
          </a:r>
        </a:p>
      </xdr:txBody>
    </xdr:sp>
    <xdr:clientData/>
  </xdr:twoCellAnchor>
  <xdr:twoCellAnchor>
    <xdr:from>
      <xdr:col>2</xdr:col>
      <xdr:colOff>335859</xdr:colOff>
      <xdr:row>16</xdr:row>
      <xdr:rowOff>38100</xdr:rowOff>
    </xdr:from>
    <xdr:to>
      <xdr:col>8</xdr:col>
      <xdr:colOff>305161</xdr:colOff>
      <xdr:row>17</xdr:row>
      <xdr:rowOff>161925</xdr:rowOff>
    </xdr:to>
    <xdr:sp macro="" textlink="">
      <xdr:nvSpPr>
        <xdr:cNvPr id="54" name="TextBox 53"/>
        <xdr:cNvSpPr txBox="1"/>
      </xdr:nvSpPr>
      <xdr:spPr>
        <a:xfrm>
          <a:off x="11230355639" y="4257675"/>
          <a:ext cx="4084102" cy="3810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marL="0" marR="0" lvl="0" indent="0" algn="r" defTabSz="914400" rtl="1" eaLnBrk="1" fontAlgn="auto" latinLnBrk="0" hangingPunct="1">
            <a:lnSpc>
              <a:spcPct val="100000"/>
            </a:lnSpc>
            <a:spcBef>
              <a:spcPts val="0"/>
            </a:spcBef>
            <a:spcAft>
              <a:spcPts val="0"/>
            </a:spcAft>
            <a:buClrTx/>
            <a:buSzTx/>
            <a:buFontTx/>
            <a:buNone/>
            <a:tabLst/>
            <a:defRPr/>
          </a:pPr>
          <a:r>
            <a:rPr kumimoji="0" lang="fa-IR" sz="1100" b="0" i="0" u="none" strike="noStrike" kern="0" cap="none" spc="0" normalizeH="0" baseline="0" noProof="0">
              <a:ln>
                <a:noFill/>
              </a:ln>
              <a:solidFill>
                <a:sysClr val="windowText" lastClr="000000"/>
              </a:solidFill>
              <a:effectLst/>
              <a:uLnTx/>
              <a:uFillTx/>
              <a:latin typeface="+mn-lt"/>
              <a:ea typeface="+mn-ea"/>
              <a:cs typeface="B Titr" pitchFamily="2" charset="-78"/>
            </a:rPr>
            <a:t>ماشین آلات و</a:t>
          </a:r>
          <a:r>
            <a:rPr kumimoji="0" lang="en-US" sz="1100" b="0" i="0" u="none" strike="noStrike" kern="0" cap="none" spc="0" normalizeH="0" baseline="0" noProof="0">
              <a:ln>
                <a:noFill/>
              </a:ln>
              <a:solidFill>
                <a:sysClr val="windowText" lastClr="000000"/>
              </a:solidFill>
              <a:effectLst/>
              <a:uLnTx/>
              <a:uFillTx/>
              <a:latin typeface="+mn-lt"/>
              <a:ea typeface="+mn-ea"/>
              <a:cs typeface="B Titr" pitchFamily="2" charset="-78"/>
            </a:rPr>
            <a:t> </a:t>
          </a:r>
          <a:r>
            <a:rPr kumimoji="0" lang="fa-IR" sz="1100" b="0" i="0" u="none" strike="noStrike" kern="0" cap="none" spc="0" normalizeH="0" baseline="0" noProof="0">
              <a:ln>
                <a:noFill/>
              </a:ln>
              <a:solidFill>
                <a:sysClr val="windowText" lastClr="000000"/>
              </a:solidFill>
              <a:effectLst/>
              <a:uLnTx/>
              <a:uFillTx/>
              <a:latin typeface="+mn-lt"/>
              <a:ea typeface="+mn-ea"/>
              <a:cs typeface="B Titr" pitchFamily="2" charset="-78"/>
            </a:rPr>
            <a:t> تجهیزات ،</a:t>
          </a:r>
          <a:r>
            <a:rPr kumimoji="0" lang="en-US" sz="1100" b="0" i="0" u="none" strike="noStrike" kern="0" cap="none" spc="0" normalizeH="0" baseline="0" noProof="0">
              <a:ln>
                <a:noFill/>
              </a:ln>
              <a:solidFill>
                <a:sysClr val="windowText" lastClr="000000"/>
              </a:solidFill>
              <a:effectLst/>
              <a:uLnTx/>
              <a:uFillTx/>
              <a:latin typeface="+mn-lt"/>
              <a:ea typeface="+mn-ea"/>
              <a:cs typeface="B Titr" pitchFamily="2" charset="-78"/>
            </a:rPr>
            <a:t> </a:t>
          </a:r>
          <a:r>
            <a:rPr kumimoji="0" lang="fa-IR" sz="1100" b="0" i="0" u="none" strike="noStrike" kern="0" cap="none" spc="0" normalizeH="0" baseline="0" noProof="0">
              <a:ln>
                <a:noFill/>
              </a:ln>
              <a:solidFill>
                <a:sysClr val="windowText" lastClr="000000"/>
              </a:solidFill>
              <a:effectLst/>
              <a:uLnTx/>
              <a:uFillTx/>
              <a:latin typeface="+mn-lt"/>
              <a:ea typeface="+mn-ea"/>
              <a:cs typeface="B Titr" pitchFamily="2" charset="-78"/>
            </a:rPr>
            <a:t> تاسیسات</a:t>
          </a:r>
        </a:p>
      </xdr:txBody>
    </xdr:sp>
    <xdr:clientData/>
  </xdr:twoCellAnchor>
  <xdr:twoCellAnchor>
    <xdr:from>
      <xdr:col>1</xdr:col>
      <xdr:colOff>38100</xdr:colOff>
      <xdr:row>18</xdr:row>
      <xdr:rowOff>28575</xdr:rowOff>
    </xdr:from>
    <xdr:to>
      <xdr:col>2</xdr:col>
      <xdr:colOff>219075</xdr:colOff>
      <xdr:row>19</xdr:row>
      <xdr:rowOff>171450</xdr:rowOff>
    </xdr:to>
    <xdr:sp macro="" textlink="">
      <xdr:nvSpPr>
        <xdr:cNvPr id="26" name="Rounded Rectangle 25">
          <a:hlinkClick xmlns:r="http://schemas.openxmlformats.org/officeDocument/2006/relationships" r:id="rId9" tooltip="8"/>
        </xdr:cNvPr>
        <xdr:cNvSpPr/>
      </xdr:nvSpPr>
      <xdr:spPr>
        <a:xfrm>
          <a:off x="11234556525" y="4762500"/>
          <a:ext cx="866775" cy="4000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ctr"/>
        <a:lstStyle/>
        <a:p>
          <a:pPr algn="ctr" rtl="1"/>
          <a:r>
            <a:rPr lang="fa-IR" sz="1100">
              <a:cs typeface="B Titr" pitchFamily="2" charset="-78"/>
            </a:rPr>
            <a:t>صفحه</a:t>
          </a:r>
          <a:r>
            <a:rPr lang="fa-IR" sz="1100" baseline="0">
              <a:cs typeface="B Titr" pitchFamily="2" charset="-78"/>
            </a:rPr>
            <a:t> 8</a:t>
          </a:r>
          <a:endParaRPr lang="fa-IR" sz="1100">
            <a:cs typeface="B Titr" pitchFamily="2" charset="-78"/>
          </a:endParaRPr>
        </a:p>
      </xdr:txBody>
    </xdr:sp>
    <xdr:clientData/>
  </xdr:twoCellAnchor>
  <xdr:twoCellAnchor>
    <xdr:from>
      <xdr:col>2</xdr:col>
      <xdr:colOff>335859</xdr:colOff>
      <xdr:row>18</xdr:row>
      <xdr:rowOff>47625</xdr:rowOff>
    </xdr:from>
    <xdr:to>
      <xdr:col>8</xdr:col>
      <xdr:colOff>285929</xdr:colOff>
      <xdr:row>19</xdr:row>
      <xdr:rowOff>171450</xdr:rowOff>
    </xdr:to>
    <xdr:sp macro="" textlink="">
      <xdr:nvSpPr>
        <xdr:cNvPr id="27" name="TextBox 26"/>
        <xdr:cNvSpPr txBox="1"/>
      </xdr:nvSpPr>
      <xdr:spPr>
        <a:xfrm>
          <a:off x="11230374871" y="4781550"/>
          <a:ext cx="4064870" cy="3810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marL="0" marR="0" lvl="0" indent="0" algn="r" defTabSz="914400" rtl="1" eaLnBrk="1" fontAlgn="auto" latinLnBrk="0" hangingPunct="1">
            <a:lnSpc>
              <a:spcPct val="100000"/>
            </a:lnSpc>
            <a:spcBef>
              <a:spcPts val="0"/>
            </a:spcBef>
            <a:spcAft>
              <a:spcPts val="0"/>
            </a:spcAft>
            <a:buClrTx/>
            <a:buSzTx/>
            <a:buFontTx/>
            <a:buNone/>
            <a:tabLst/>
            <a:defRPr/>
          </a:pPr>
          <a:r>
            <a:rPr kumimoji="0" lang="fa-IR" sz="1100" b="0" i="0" u="none" strike="noStrike" kern="0" cap="none" spc="0" normalizeH="0" baseline="0" noProof="0">
              <a:ln>
                <a:noFill/>
              </a:ln>
              <a:solidFill>
                <a:sysClr val="windowText" lastClr="000000"/>
              </a:solidFill>
              <a:effectLst/>
              <a:uLnTx/>
              <a:uFillTx/>
              <a:latin typeface="+mn-lt"/>
              <a:ea typeface="+mn-ea"/>
              <a:cs typeface="B Titr" pitchFamily="2" charset="-78"/>
            </a:rPr>
            <a:t>فهرست هزینه های تولیدی،</a:t>
          </a:r>
          <a:r>
            <a:rPr kumimoji="0" lang="en-US" sz="1100" b="0" i="0" u="none" strike="noStrike" kern="0" cap="none" spc="0" normalizeH="0" baseline="0" noProof="0">
              <a:ln>
                <a:noFill/>
              </a:ln>
              <a:solidFill>
                <a:sysClr val="windowText" lastClr="000000"/>
              </a:solidFill>
              <a:effectLst/>
              <a:uLnTx/>
              <a:uFillTx/>
              <a:latin typeface="+mn-lt"/>
              <a:ea typeface="+mn-ea"/>
              <a:cs typeface="B Titr" pitchFamily="2" charset="-78"/>
            </a:rPr>
            <a:t> </a:t>
          </a:r>
          <a:r>
            <a:rPr kumimoji="0" lang="fa-IR" sz="1100" b="0" i="0" u="none" strike="noStrike" kern="0" cap="none" spc="0" normalizeH="0" baseline="0" noProof="0">
              <a:ln>
                <a:noFill/>
              </a:ln>
              <a:solidFill>
                <a:sysClr val="windowText" lastClr="000000"/>
              </a:solidFill>
              <a:effectLst/>
              <a:uLnTx/>
              <a:uFillTx/>
              <a:latin typeface="+mn-lt"/>
              <a:ea typeface="+mn-ea"/>
              <a:cs typeface="B Titr" pitchFamily="2" charset="-78"/>
            </a:rPr>
            <a:t> محاسبه قیمت تمام شده، جدول درآمدی</a:t>
          </a:r>
        </a:p>
      </xdr:txBody>
    </xdr:sp>
    <xdr:clientData/>
  </xdr:twoCellAnchor>
  <xdr:twoCellAnchor>
    <xdr:from>
      <xdr:col>1</xdr:col>
      <xdr:colOff>38100</xdr:colOff>
      <xdr:row>20</xdr:row>
      <xdr:rowOff>9525</xdr:rowOff>
    </xdr:from>
    <xdr:to>
      <xdr:col>2</xdr:col>
      <xdr:colOff>219075</xdr:colOff>
      <xdr:row>21</xdr:row>
      <xdr:rowOff>152400</xdr:rowOff>
    </xdr:to>
    <xdr:sp macro="" textlink="">
      <xdr:nvSpPr>
        <xdr:cNvPr id="28" name="Rounded Rectangle 27">
          <a:hlinkClick xmlns:r="http://schemas.openxmlformats.org/officeDocument/2006/relationships" r:id="rId10" tooltip="8"/>
        </xdr:cNvPr>
        <xdr:cNvSpPr/>
      </xdr:nvSpPr>
      <xdr:spPr>
        <a:xfrm>
          <a:off x="11234556525" y="5257800"/>
          <a:ext cx="866775" cy="4000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ctr"/>
        <a:lstStyle/>
        <a:p>
          <a:pPr algn="ctr" rtl="1"/>
          <a:r>
            <a:rPr lang="fa-IR" sz="1100">
              <a:cs typeface="B Titr" pitchFamily="2" charset="-78"/>
            </a:rPr>
            <a:t>صفحه 9</a:t>
          </a:r>
        </a:p>
      </xdr:txBody>
    </xdr:sp>
    <xdr:clientData/>
  </xdr:twoCellAnchor>
  <xdr:twoCellAnchor>
    <xdr:from>
      <xdr:col>2</xdr:col>
      <xdr:colOff>335858</xdr:colOff>
      <xdr:row>20</xdr:row>
      <xdr:rowOff>28575</xdr:rowOff>
    </xdr:from>
    <xdr:to>
      <xdr:col>8</xdr:col>
      <xdr:colOff>305160</xdr:colOff>
      <xdr:row>21</xdr:row>
      <xdr:rowOff>152400</xdr:rowOff>
    </xdr:to>
    <xdr:sp macro="" textlink="">
      <xdr:nvSpPr>
        <xdr:cNvPr id="29" name="TextBox 28"/>
        <xdr:cNvSpPr txBox="1"/>
      </xdr:nvSpPr>
      <xdr:spPr>
        <a:xfrm>
          <a:off x="11230355640" y="5276850"/>
          <a:ext cx="4084102" cy="3810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marL="0" marR="0" lvl="0" indent="0" algn="r" defTabSz="914400" rtl="1" eaLnBrk="1" fontAlgn="auto" latinLnBrk="0" hangingPunct="1">
            <a:lnSpc>
              <a:spcPct val="100000"/>
            </a:lnSpc>
            <a:spcBef>
              <a:spcPts val="0"/>
            </a:spcBef>
            <a:spcAft>
              <a:spcPts val="0"/>
            </a:spcAft>
            <a:buClrTx/>
            <a:buSzTx/>
            <a:buFontTx/>
            <a:buNone/>
            <a:tabLst/>
            <a:defRPr/>
          </a:pPr>
          <a:r>
            <a:rPr kumimoji="0" lang="fa-IR" sz="1100" b="0" i="0" u="none" strike="noStrike" kern="0" cap="none" spc="0" normalizeH="0" baseline="0" noProof="0">
              <a:ln>
                <a:noFill/>
              </a:ln>
              <a:solidFill>
                <a:sysClr val="windowText" lastClr="000000"/>
              </a:solidFill>
              <a:effectLst/>
              <a:uLnTx/>
              <a:uFillTx/>
              <a:latin typeface="+mn-lt"/>
              <a:ea typeface="+mn-ea"/>
              <a:cs typeface="B Titr" pitchFamily="2" charset="-78"/>
            </a:rPr>
            <a:t>سرمایه گذاری ثابت و  در گردش</a:t>
          </a:r>
        </a:p>
      </xdr:txBody>
    </xdr:sp>
    <xdr:clientData/>
  </xdr:twoCellAnchor>
  <xdr:twoCellAnchor>
    <xdr:from>
      <xdr:col>1</xdr:col>
      <xdr:colOff>38100</xdr:colOff>
      <xdr:row>22</xdr:row>
      <xdr:rowOff>9525</xdr:rowOff>
    </xdr:from>
    <xdr:to>
      <xdr:col>2</xdr:col>
      <xdr:colOff>219075</xdr:colOff>
      <xdr:row>23</xdr:row>
      <xdr:rowOff>152400</xdr:rowOff>
    </xdr:to>
    <xdr:sp macro="" textlink="">
      <xdr:nvSpPr>
        <xdr:cNvPr id="30" name="Rounded Rectangle 29">
          <a:hlinkClick xmlns:r="http://schemas.openxmlformats.org/officeDocument/2006/relationships" r:id="rId11" tooltip="8"/>
        </xdr:cNvPr>
        <xdr:cNvSpPr/>
      </xdr:nvSpPr>
      <xdr:spPr>
        <a:xfrm>
          <a:off x="11234556525" y="5772150"/>
          <a:ext cx="866775" cy="4000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ctr"/>
        <a:lstStyle/>
        <a:p>
          <a:pPr algn="ctr" rtl="1"/>
          <a:r>
            <a:rPr lang="fa-IR" sz="1100">
              <a:cs typeface="B Titr" pitchFamily="2" charset="-78"/>
            </a:rPr>
            <a:t>صفحه</a:t>
          </a:r>
          <a:r>
            <a:rPr lang="fa-IR" sz="1100" baseline="0">
              <a:cs typeface="B Titr" pitchFamily="2" charset="-78"/>
            </a:rPr>
            <a:t> 10</a:t>
          </a:r>
          <a:endParaRPr lang="fa-IR" sz="1100">
            <a:cs typeface="B Titr" pitchFamily="2" charset="-78"/>
          </a:endParaRPr>
        </a:p>
      </xdr:txBody>
    </xdr:sp>
    <xdr:clientData/>
  </xdr:twoCellAnchor>
  <xdr:twoCellAnchor>
    <xdr:from>
      <xdr:col>2</xdr:col>
      <xdr:colOff>335860</xdr:colOff>
      <xdr:row>22</xdr:row>
      <xdr:rowOff>28575</xdr:rowOff>
    </xdr:from>
    <xdr:to>
      <xdr:col>8</xdr:col>
      <xdr:colOff>295545</xdr:colOff>
      <xdr:row>23</xdr:row>
      <xdr:rowOff>152400</xdr:rowOff>
    </xdr:to>
    <xdr:sp macro="" textlink="">
      <xdr:nvSpPr>
        <xdr:cNvPr id="31" name="TextBox 30"/>
        <xdr:cNvSpPr txBox="1"/>
      </xdr:nvSpPr>
      <xdr:spPr>
        <a:xfrm>
          <a:off x="11230365255" y="5791200"/>
          <a:ext cx="4074485" cy="3810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marL="0" marR="0" lvl="0" indent="0" algn="r" defTabSz="914400" rtl="1" eaLnBrk="1" fontAlgn="auto" latinLnBrk="0" hangingPunct="1">
            <a:lnSpc>
              <a:spcPct val="100000"/>
            </a:lnSpc>
            <a:spcBef>
              <a:spcPts val="0"/>
            </a:spcBef>
            <a:spcAft>
              <a:spcPts val="0"/>
            </a:spcAft>
            <a:buClrTx/>
            <a:buSzTx/>
            <a:buFontTx/>
            <a:buNone/>
            <a:tabLst/>
            <a:defRPr/>
          </a:pPr>
          <a:r>
            <a:rPr kumimoji="0" lang="fa-IR" sz="1100" b="0" i="0" u="none" strike="noStrike" kern="0" cap="none" spc="0" normalizeH="0" baseline="0" noProof="0">
              <a:ln>
                <a:noFill/>
              </a:ln>
              <a:solidFill>
                <a:sysClr val="windowText" lastClr="000000"/>
              </a:solidFill>
              <a:effectLst/>
              <a:uLnTx/>
              <a:uFillTx/>
              <a:latin typeface="+mn-lt"/>
              <a:ea typeface="+mn-ea"/>
              <a:cs typeface="B Titr" pitchFamily="2" charset="-78"/>
            </a:rPr>
            <a:t>پیش بینی صورت سود و زیان و خلاصه تحلیل اقتصادی</a:t>
          </a:r>
        </a:p>
      </xdr:txBody>
    </xdr:sp>
    <xdr:clientData/>
  </xdr:twoCellAnchor>
  <xdr:twoCellAnchor>
    <xdr:from>
      <xdr:col>1</xdr:col>
      <xdr:colOff>38100</xdr:colOff>
      <xdr:row>24</xdr:row>
      <xdr:rowOff>9525</xdr:rowOff>
    </xdr:from>
    <xdr:to>
      <xdr:col>2</xdr:col>
      <xdr:colOff>219075</xdr:colOff>
      <xdr:row>25</xdr:row>
      <xdr:rowOff>152400</xdr:rowOff>
    </xdr:to>
    <xdr:sp macro="" textlink="">
      <xdr:nvSpPr>
        <xdr:cNvPr id="40" name="Rounded Rectangle 39">
          <a:hlinkClick xmlns:r="http://schemas.openxmlformats.org/officeDocument/2006/relationships" r:id="rId12" tooltip="8"/>
        </xdr:cNvPr>
        <xdr:cNvSpPr/>
      </xdr:nvSpPr>
      <xdr:spPr>
        <a:xfrm>
          <a:off x="11234556525" y="6286500"/>
          <a:ext cx="866775" cy="4000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ctr"/>
        <a:lstStyle/>
        <a:p>
          <a:pPr algn="ctr" rtl="1"/>
          <a:r>
            <a:rPr lang="fa-IR" sz="1100">
              <a:cs typeface="B Titr" pitchFamily="2" charset="-78"/>
            </a:rPr>
            <a:t>صفحه 11</a:t>
          </a:r>
        </a:p>
      </xdr:txBody>
    </xdr:sp>
    <xdr:clientData/>
  </xdr:twoCellAnchor>
  <xdr:twoCellAnchor>
    <xdr:from>
      <xdr:col>2</xdr:col>
      <xdr:colOff>335859</xdr:colOff>
      <xdr:row>24</xdr:row>
      <xdr:rowOff>28575</xdr:rowOff>
    </xdr:from>
    <xdr:to>
      <xdr:col>8</xdr:col>
      <xdr:colOff>295545</xdr:colOff>
      <xdr:row>25</xdr:row>
      <xdr:rowOff>152400</xdr:rowOff>
    </xdr:to>
    <xdr:sp macro="" textlink="">
      <xdr:nvSpPr>
        <xdr:cNvPr id="41" name="TextBox 40"/>
        <xdr:cNvSpPr txBox="1"/>
      </xdr:nvSpPr>
      <xdr:spPr>
        <a:xfrm>
          <a:off x="11230365255" y="6305550"/>
          <a:ext cx="4074486" cy="3810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marL="0" marR="0" lvl="0" indent="0" algn="r" defTabSz="914400" rtl="1" eaLnBrk="1" fontAlgn="auto" latinLnBrk="0" hangingPunct="1">
            <a:lnSpc>
              <a:spcPct val="100000"/>
            </a:lnSpc>
            <a:spcBef>
              <a:spcPts val="0"/>
            </a:spcBef>
            <a:spcAft>
              <a:spcPts val="0"/>
            </a:spcAft>
            <a:buClrTx/>
            <a:buSzTx/>
            <a:buFontTx/>
            <a:buNone/>
            <a:tabLst/>
            <a:defRPr/>
          </a:pPr>
          <a:r>
            <a:rPr kumimoji="0" lang="fa-IR" sz="1100" b="0" i="0" u="none" strike="noStrike" kern="0" cap="none" spc="0" normalizeH="0" baseline="0" noProof="0">
              <a:ln>
                <a:noFill/>
              </a:ln>
              <a:solidFill>
                <a:sysClr val="windowText" lastClr="000000"/>
              </a:solidFill>
              <a:effectLst/>
              <a:uLnTx/>
              <a:uFillTx/>
              <a:latin typeface="+mn-lt"/>
              <a:ea typeface="+mn-ea"/>
              <a:cs typeface="B Titr" pitchFamily="2" charset="-78"/>
            </a:rPr>
            <a:t>جدول محاسبه نرخ بازگشت سرمایه و ارزش خالص فعلی طی 5 سال</a:t>
          </a:r>
        </a:p>
      </xdr:txBody>
    </xdr:sp>
    <xdr:clientData/>
  </xdr:twoCellAnchor>
  <xdr:twoCellAnchor>
    <xdr:from>
      <xdr:col>1</xdr:col>
      <xdr:colOff>38100</xdr:colOff>
      <xdr:row>26</xdr:row>
      <xdr:rowOff>9525</xdr:rowOff>
    </xdr:from>
    <xdr:to>
      <xdr:col>2</xdr:col>
      <xdr:colOff>219075</xdr:colOff>
      <xdr:row>27</xdr:row>
      <xdr:rowOff>152400</xdr:rowOff>
    </xdr:to>
    <xdr:sp macro="" textlink="">
      <xdr:nvSpPr>
        <xdr:cNvPr id="42" name="Rounded Rectangle 41">
          <a:hlinkClick xmlns:r="http://schemas.openxmlformats.org/officeDocument/2006/relationships" r:id="rId13" tooltip="8"/>
        </xdr:cNvPr>
        <xdr:cNvSpPr/>
      </xdr:nvSpPr>
      <xdr:spPr>
        <a:xfrm>
          <a:off x="11234556525" y="6800850"/>
          <a:ext cx="866775" cy="4000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ctr"/>
        <a:lstStyle/>
        <a:p>
          <a:pPr algn="ctr" rtl="1"/>
          <a:r>
            <a:rPr lang="fa-IR" sz="1100">
              <a:cs typeface="B Titr" pitchFamily="2" charset="-78"/>
            </a:rPr>
            <a:t>صفحه 12</a:t>
          </a:r>
        </a:p>
      </xdr:txBody>
    </xdr:sp>
    <xdr:clientData/>
  </xdr:twoCellAnchor>
  <xdr:twoCellAnchor>
    <xdr:from>
      <xdr:col>2</xdr:col>
      <xdr:colOff>335860</xdr:colOff>
      <xdr:row>26</xdr:row>
      <xdr:rowOff>28575</xdr:rowOff>
    </xdr:from>
    <xdr:to>
      <xdr:col>8</xdr:col>
      <xdr:colOff>295545</xdr:colOff>
      <xdr:row>27</xdr:row>
      <xdr:rowOff>152400</xdr:rowOff>
    </xdr:to>
    <xdr:sp macro="" textlink="">
      <xdr:nvSpPr>
        <xdr:cNvPr id="43" name="TextBox 42"/>
        <xdr:cNvSpPr txBox="1"/>
      </xdr:nvSpPr>
      <xdr:spPr>
        <a:xfrm>
          <a:off x="11230365255" y="6819900"/>
          <a:ext cx="4074485" cy="3810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fa-IR" sz="1100" baseline="0">
              <a:solidFill>
                <a:sysClr val="windowText" lastClr="000000"/>
              </a:solidFill>
              <a:cs typeface="B Titr" pitchFamily="2" charset="-78"/>
            </a:rPr>
            <a:t>نمودار جریان نقدینگی 5 ساله</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9</xdr:col>
      <xdr:colOff>78105</xdr:colOff>
      <xdr:row>7</xdr:row>
      <xdr:rowOff>190500</xdr:rowOff>
    </xdr:from>
    <xdr:to>
      <xdr:col>10</xdr:col>
      <xdr:colOff>2380</xdr:colOff>
      <xdr:row>10</xdr:row>
      <xdr:rowOff>41744</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stretch>
          <a:fillRect/>
        </a:stretch>
      </xdr:blipFill>
      <xdr:spPr>
        <a:xfrm>
          <a:off x="11385337276" y="2133600"/>
          <a:ext cx="531494" cy="565619"/>
        </a:xfrm>
        <a:prstGeom prst="rect">
          <a:avLst/>
        </a:prstGeom>
      </xdr:spPr>
    </xdr:pic>
    <xdr:clientData/>
  </xdr:twoCellAnchor>
  <xdr:twoCellAnchor editAs="oneCell">
    <xdr:from>
      <xdr:col>9</xdr:col>
      <xdr:colOff>47212</xdr:colOff>
      <xdr:row>4</xdr:row>
      <xdr:rowOff>295275</xdr:rowOff>
    </xdr:from>
    <xdr:to>
      <xdr:col>9</xdr:col>
      <xdr:colOff>568705</xdr:colOff>
      <xdr:row>6</xdr:row>
      <xdr:rowOff>202406</xdr:rowOff>
    </xdr:to>
    <xdr:pic>
      <xdr:nvPicPr>
        <xdr:cNvPr id="4" name="Picture 8">
          <a:hlinkClick xmlns:r="http://schemas.openxmlformats.org/officeDocument/2006/relationships" r:id="rId3" tooltip="فهرست"/>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385378170" y="1409700"/>
          <a:ext cx="521493" cy="4976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47213</xdr:colOff>
      <xdr:row>11</xdr:row>
      <xdr:rowOff>11906</xdr:rowOff>
    </xdr:from>
    <xdr:to>
      <xdr:col>9</xdr:col>
      <xdr:colOff>523876</xdr:colOff>
      <xdr:row>13</xdr:row>
      <xdr:rowOff>85725</xdr:rowOff>
    </xdr:to>
    <xdr:pic>
      <xdr:nvPicPr>
        <xdr:cNvPr id="5" name="Picture 10">
          <a:hlinkClick xmlns:r="http://schemas.openxmlformats.org/officeDocument/2006/relationships" r:id="rId5" tooltip="2"/>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1385422999" y="2907506"/>
          <a:ext cx="476663" cy="5500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221991</xdr:colOff>
      <xdr:row>3</xdr:row>
      <xdr:rowOff>171180</xdr:rowOff>
    </xdr:from>
    <xdr:to>
      <xdr:col>7</xdr:col>
      <xdr:colOff>237503</xdr:colOff>
      <xdr:row>6</xdr:row>
      <xdr:rowOff>80817</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cstate="print"/>
        <a:stretch>
          <a:fillRect/>
        </a:stretch>
      </xdr:blipFill>
      <xdr:spPr>
        <a:xfrm>
          <a:off x="11460320252" y="1016767"/>
          <a:ext cx="715308" cy="638591"/>
        </a:xfrm>
        <a:prstGeom prst="rect">
          <a:avLst/>
        </a:prstGeom>
      </xdr:spPr>
    </xdr:pic>
    <xdr:clientData/>
  </xdr:twoCellAnchor>
  <xdr:twoCellAnchor editAs="oneCell">
    <xdr:from>
      <xdr:col>6</xdr:col>
      <xdr:colOff>288253</xdr:colOff>
      <xdr:row>0</xdr:row>
      <xdr:rowOff>134322</xdr:rowOff>
    </xdr:from>
    <xdr:to>
      <xdr:col>7</xdr:col>
      <xdr:colOff>223278</xdr:colOff>
      <xdr:row>2</xdr:row>
      <xdr:rowOff>183162</xdr:rowOff>
    </xdr:to>
    <xdr:pic>
      <xdr:nvPicPr>
        <xdr:cNvPr id="4" name="Picture 8">
          <a:hlinkClick xmlns:r="http://schemas.openxmlformats.org/officeDocument/2006/relationships" r:id="rId3" tooltip="فهرست"/>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460334477" y="134322"/>
          <a:ext cx="634821" cy="602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288253</xdr:colOff>
      <xdr:row>7</xdr:row>
      <xdr:rowOff>50978</xdr:rowOff>
    </xdr:from>
    <xdr:to>
      <xdr:col>7</xdr:col>
      <xdr:colOff>232803</xdr:colOff>
      <xdr:row>9</xdr:row>
      <xdr:rowOff>58122</xdr:rowOff>
    </xdr:to>
    <xdr:pic>
      <xdr:nvPicPr>
        <xdr:cNvPr id="5" name="Picture 10">
          <a:hlinkClick xmlns:r="http://schemas.openxmlformats.org/officeDocument/2006/relationships" r:id="rId5" tooltip="2"/>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1460324952" y="1868504"/>
          <a:ext cx="644346" cy="6194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7</xdr:col>
      <xdr:colOff>228600</xdr:colOff>
      <xdr:row>8</xdr:row>
      <xdr:rowOff>193587</xdr:rowOff>
    </xdr:from>
    <xdr:to>
      <xdr:col>8</xdr:col>
      <xdr:colOff>135255</xdr:colOff>
      <xdr:row>11</xdr:row>
      <xdr:rowOff>90234</xdr:rowOff>
    </xdr:to>
    <xdr:pic>
      <xdr:nvPicPr>
        <xdr:cNvPr id="10" name="Picture 9">
          <a:hlinkClick xmlns:r="http://schemas.openxmlformats.org/officeDocument/2006/relationships" r:id="rId1"/>
        </xdr:cNvPr>
        <xdr:cNvPicPr>
          <a:picLocks noChangeAspect="1"/>
        </xdr:cNvPicPr>
      </xdr:nvPicPr>
      <xdr:blipFill>
        <a:blip xmlns:r="http://schemas.openxmlformats.org/officeDocument/2006/relationships" r:embed="rId2" cstate="print"/>
        <a:stretch>
          <a:fillRect/>
        </a:stretch>
      </xdr:blipFill>
      <xdr:spPr>
        <a:xfrm>
          <a:off x="11385811620" y="1984287"/>
          <a:ext cx="601980" cy="611022"/>
        </a:xfrm>
        <a:prstGeom prst="rect">
          <a:avLst/>
        </a:prstGeom>
      </xdr:spPr>
    </xdr:pic>
    <xdr:clientData/>
  </xdr:twoCellAnchor>
  <xdr:twoCellAnchor editAs="oneCell">
    <xdr:from>
      <xdr:col>7</xdr:col>
      <xdr:colOff>294862</xdr:colOff>
      <xdr:row>5</xdr:row>
      <xdr:rowOff>150668</xdr:rowOff>
    </xdr:from>
    <xdr:to>
      <xdr:col>8</xdr:col>
      <xdr:colOff>121030</xdr:colOff>
      <xdr:row>8</xdr:row>
      <xdr:rowOff>30089</xdr:rowOff>
    </xdr:to>
    <xdr:pic>
      <xdr:nvPicPr>
        <xdr:cNvPr id="11" name="Picture 8">
          <a:hlinkClick xmlns:r="http://schemas.openxmlformats.org/officeDocument/2006/relationships" r:id="rId3" tooltip="فهرست"/>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385825845" y="1226993"/>
          <a:ext cx="521493" cy="5937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294862</xdr:colOff>
      <xdr:row>12</xdr:row>
      <xdr:rowOff>56067</xdr:rowOff>
    </xdr:from>
    <xdr:to>
      <xdr:col>8</xdr:col>
      <xdr:colOff>130555</xdr:colOff>
      <xdr:row>14</xdr:row>
      <xdr:rowOff>205220</xdr:rowOff>
    </xdr:to>
    <xdr:pic>
      <xdr:nvPicPr>
        <xdr:cNvPr id="12" name="Picture 10">
          <a:hlinkClick xmlns:r="http://schemas.openxmlformats.org/officeDocument/2006/relationships" r:id="rId5" tooltip="2"/>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1385816320" y="2799267"/>
          <a:ext cx="531018" cy="6158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10</xdr:col>
      <xdr:colOff>355600</xdr:colOff>
      <xdr:row>6</xdr:row>
      <xdr:rowOff>8283</xdr:rowOff>
    </xdr:from>
    <xdr:to>
      <xdr:col>10</xdr:col>
      <xdr:colOff>957580</xdr:colOff>
      <xdr:row>8</xdr:row>
      <xdr:rowOff>98894</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cstate="print"/>
        <a:stretch>
          <a:fillRect/>
        </a:stretch>
      </xdr:blipFill>
      <xdr:spPr>
        <a:xfrm>
          <a:off x="20586072620" y="1087783"/>
          <a:ext cx="601980" cy="624011"/>
        </a:xfrm>
        <a:prstGeom prst="rect">
          <a:avLst/>
        </a:prstGeom>
      </xdr:spPr>
    </xdr:pic>
    <xdr:clientData/>
  </xdr:twoCellAnchor>
  <xdr:twoCellAnchor editAs="oneCell">
    <xdr:from>
      <xdr:col>10</xdr:col>
      <xdr:colOff>421862</xdr:colOff>
      <xdr:row>2</xdr:row>
      <xdr:rowOff>63500</xdr:rowOff>
    </xdr:from>
    <xdr:to>
      <xdr:col>10</xdr:col>
      <xdr:colOff>943355</xdr:colOff>
      <xdr:row>5</xdr:row>
      <xdr:rowOff>119856</xdr:rowOff>
    </xdr:to>
    <xdr:pic>
      <xdr:nvPicPr>
        <xdr:cNvPr id="3" name="Picture 8">
          <a:hlinkClick xmlns:r="http://schemas.openxmlformats.org/officeDocument/2006/relationships" r:id="rId3" tooltip="فهرست"/>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0586086845" y="317500"/>
          <a:ext cx="521493" cy="6024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421862</xdr:colOff>
      <xdr:row>9</xdr:row>
      <xdr:rowOff>40481</xdr:rowOff>
    </xdr:from>
    <xdr:to>
      <xdr:col>10</xdr:col>
      <xdr:colOff>952880</xdr:colOff>
      <xdr:row>14</xdr:row>
      <xdr:rowOff>34925</xdr:rowOff>
    </xdr:to>
    <xdr:pic>
      <xdr:nvPicPr>
        <xdr:cNvPr id="4" name="Picture 10">
          <a:hlinkClick xmlns:r="http://schemas.openxmlformats.org/officeDocument/2006/relationships" r:id="rId5" tooltip="2"/>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0586077320" y="1920081"/>
          <a:ext cx="531018" cy="6167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269568</xdr:colOff>
      <xdr:row>1</xdr:row>
      <xdr:rowOff>132839</xdr:rowOff>
    </xdr:from>
    <xdr:to>
      <xdr:col>10</xdr:col>
      <xdr:colOff>276531</xdr:colOff>
      <xdr:row>18</xdr:row>
      <xdr:rowOff>142364</xdr:rowOff>
    </xdr:to>
    <xdr:graphicFrame macro="">
      <xdr:nvGraphicFramePr>
        <xdr:cNvPr id="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302559</xdr:colOff>
      <xdr:row>5</xdr:row>
      <xdr:rowOff>86724</xdr:rowOff>
    </xdr:from>
    <xdr:to>
      <xdr:col>12</xdr:col>
      <xdr:colOff>299421</xdr:colOff>
      <xdr:row>8</xdr:row>
      <xdr:rowOff>172853</xdr:rowOff>
    </xdr:to>
    <xdr:pic>
      <xdr:nvPicPr>
        <xdr:cNvPr id="3" name="Picture 2">
          <a:hlinkClick xmlns:r="http://schemas.openxmlformats.org/officeDocument/2006/relationships" r:id="rId2"/>
        </xdr:cNvPr>
        <xdr:cNvPicPr>
          <a:picLocks noChangeAspect="1"/>
        </xdr:cNvPicPr>
      </xdr:nvPicPr>
      <xdr:blipFill>
        <a:blip xmlns:r="http://schemas.openxmlformats.org/officeDocument/2006/relationships" r:embed="rId3" cstate="print"/>
        <a:stretch>
          <a:fillRect/>
        </a:stretch>
      </xdr:blipFill>
      <xdr:spPr>
        <a:xfrm>
          <a:off x="9906686696" y="983195"/>
          <a:ext cx="601980" cy="624011"/>
        </a:xfrm>
        <a:prstGeom prst="rect">
          <a:avLst/>
        </a:prstGeom>
      </xdr:spPr>
    </xdr:pic>
    <xdr:clientData/>
  </xdr:twoCellAnchor>
  <xdr:twoCellAnchor editAs="oneCell">
    <xdr:from>
      <xdr:col>11</xdr:col>
      <xdr:colOff>368821</xdr:colOff>
      <xdr:row>1</xdr:row>
      <xdr:rowOff>33618</xdr:rowOff>
    </xdr:from>
    <xdr:to>
      <xdr:col>12</xdr:col>
      <xdr:colOff>285196</xdr:colOff>
      <xdr:row>4</xdr:row>
      <xdr:rowOff>98192</xdr:rowOff>
    </xdr:to>
    <xdr:pic>
      <xdr:nvPicPr>
        <xdr:cNvPr id="4" name="Picture 8">
          <a:hlinkClick xmlns:r="http://schemas.openxmlformats.org/officeDocument/2006/relationships" r:id="rId4" tooltip="فهرست"/>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906700921" y="212912"/>
          <a:ext cx="521493" cy="6024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339312</xdr:colOff>
      <xdr:row>3</xdr:row>
      <xdr:rowOff>219075</xdr:rowOff>
    </xdr:from>
    <xdr:to>
      <xdr:col>10</xdr:col>
      <xdr:colOff>265925</xdr:colOff>
      <xdr:row>6</xdr:row>
      <xdr:rowOff>117404</xdr:rowOff>
    </xdr:to>
    <xdr:pic>
      <xdr:nvPicPr>
        <xdr:cNvPr id="8" name="Picture 10">
          <a:hlinkClick xmlns:r="http://schemas.openxmlformats.org/officeDocument/2006/relationships" r:id="rId1" tooltip="2"/>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6973075" y="1489075"/>
          <a:ext cx="625113" cy="6095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290369</xdr:colOff>
      <xdr:row>7</xdr:row>
      <xdr:rowOff>57439</xdr:rowOff>
    </xdr:from>
    <xdr:to>
      <xdr:col>10</xdr:col>
      <xdr:colOff>287944</xdr:colOff>
      <xdr:row>9</xdr:row>
      <xdr:rowOff>196541</xdr:rowOff>
    </xdr:to>
    <xdr:pic>
      <xdr:nvPicPr>
        <xdr:cNvPr id="10" name="Picture 9">
          <a:hlinkClick xmlns:r="http://schemas.openxmlformats.org/officeDocument/2006/relationships" r:id="rId3"/>
        </xdr:cNvPr>
        <xdr:cNvPicPr>
          <a:picLocks noChangeAspect="1"/>
        </xdr:cNvPicPr>
      </xdr:nvPicPr>
      <xdr:blipFill>
        <a:blip xmlns:r="http://schemas.openxmlformats.org/officeDocument/2006/relationships" r:embed="rId4" cstate="print"/>
        <a:stretch>
          <a:fillRect/>
        </a:stretch>
      </xdr:blipFill>
      <xdr:spPr>
        <a:xfrm>
          <a:off x="11436951056" y="2248189"/>
          <a:ext cx="696075" cy="6153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390525</xdr:colOff>
      <xdr:row>0</xdr:row>
      <xdr:rowOff>66675</xdr:rowOff>
    </xdr:from>
    <xdr:to>
      <xdr:col>10</xdr:col>
      <xdr:colOff>304800</xdr:colOff>
      <xdr:row>1</xdr:row>
      <xdr:rowOff>171450</xdr:rowOff>
    </xdr:to>
    <xdr:pic>
      <xdr:nvPicPr>
        <xdr:cNvPr id="2" name="Picture 8">
          <a:hlinkClick xmlns:r="http://schemas.openxmlformats.org/officeDocument/2006/relationships" r:id="rId1" tooltip="فهرست"/>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78558450" y="523875"/>
          <a:ext cx="6096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390525</xdr:colOff>
      <xdr:row>5</xdr:row>
      <xdr:rowOff>190500</xdr:rowOff>
    </xdr:from>
    <xdr:to>
      <xdr:col>10</xdr:col>
      <xdr:colOff>314325</xdr:colOff>
      <xdr:row>7</xdr:row>
      <xdr:rowOff>228600</xdr:rowOff>
    </xdr:to>
    <xdr:pic>
      <xdr:nvPicPr>
        <xdr:cNvPr id="5" name="Picture 10">
          <a:hlinkClick xmlns:r="http://schemas.openxmlformats.org/officeDocument/2006/relationships" r:id="rId3" tooltip="2"/>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478548925" y="21145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371475</xdr:colOff>
      <xdr:row>2</xdr:row>
      <xdr:rowOff>38100</xdr:rowOff>
    </xdr:from>
    <xdr:to>
      <xdr:col>10</xdr:col>
      <xdr:colOff>295275</xdr:colOff>
      <xdr:row>5</xdr:row>
      <xdr:rowOff>19050</xdr:rowOff>
    </xdr:to>
    <xdr:pic>
      <xdr:nvPicPr>
        <xdr:cNvPr id="8" name="Picture 9">
          <a:hlinkClick xmlns:r="http://schemas.openxmlformats.org/officeDocument/2006/relationships" r:id="rId5" tooltip="."/>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1478567975" y="1323975"/>
          <a:ext cx="6191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257175</xdr:colOff>
      <xdr:row>6</xdr:row>
      <xdr:rowOff>95250</xdr:rowOff>
    </xdr:from>
    <xdr:to>
      <xdr:col>13</xdr:col>
      <xdr:colOff>38101</xdr:colOff>
      <xdr:row>7</xdr:row>
      <xdr:rowOff>314325</xdr:rowOff>
    </xdr:to>
    <xdr:pic>
      <xdr:nvPicPr>
        <xdr:cNvPr id="2" name="Picture 4">
          <a:hlinkClick xmlns:r="http://schemas.openxmlformats.org/officeDocument/2006/relationships" r:id="rId1" tooltip="."/>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5780125" y="1943100"/>
          <a:ext cx="6096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314325</xdr:colOff>
      <xdr:row>3</xdr:row>
      <xdr:rowOff>47625</xdr:rowOff>
    </xdr:from>
    <xdr:to>
      <xdr:col>12</xdr:col>
      <xdr:colOff>809625</xdr:colOff>
      <xdr:row>5</xdr:row>
      <xdr:rowOff>209550</xdr:rowOff>
    </xdr:to>
    <xdr:pic>
      <xdr:nvPicPr>
        <xdr:cNvPr id="3" name="Picture 6">
          <a:hlinkClick xmlns:r="http://schemas.openxmlformats.org/officeDocument/2006/relationships" r:id="rId3" tooltip="1"/>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45837275" y="1247775"/>
          <a:ext cx="49530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314325</xdr:colOff>
      <xdr:row>9</xdr:row>
      <xdr:rowOff>76200</xdr:rowOff>
    </xdr:from>
    <xdr:to>
      <xdr:col>12</xdr:col>
      <xdr:colOff>809625</xdr:colOff>
      <xdr:row>11</xdr:row>
      <xdr:rowOff>257175</xdr:rowOff>
    </xdr:to>
    <xdr:pic>
      <xdr:nvPicPr>
        <xdr:cNvPr id="4" name="Picture 7">
          <a:hlinkClick xmlns:r="http://schemas.openxmlformats.org/officeDocument/2006/relationships" r:id="rId5" tooltip="3"/>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45837275" y="2847975"/>
          <a:ext cx="4953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531019</xdr:colOff>
      <xdr:row>3</xdr:row>
      <xdr:rowOff>178594</xdr:rowOff>
    </xdr:from>
    <xdr:to>
      <xdr:col>10</xdr:col>
      <xdr:colOff>585788</xdr:colOff>
      <xdr:row>6</xdr:row>
      <xdr:rowOff>28575</xdr:rowOff>
    </xdr:to>
    <xdr:pic>
      <xdr:nvPicPr>
        <xdr:cNvPr id="2" name="Picture 4">
          <a:hlinkClick xmlns:r="http://schemas.openxmlformats.org/officeDocument/2006/relationships" r:id="rId1" tooltip="."/>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219616562" y="1131094"/>
          <a:ext cx="692944" cy="7072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16669</xdr:colOff>
      <xdr:row>6</xdr:row>
      <xdr:rowOff>250031</xdr:rowOff>
    </xdr:from>
    <xdr:to>
      <xdr:col>10</xdr:col>
      <xdr:colOff>511969</xdr:colOff>
      <xdr:row>8</xdr:row>
      <xdr:rowOff>226219</xdr:rowOff>
    </xdr:to>
    <xdr:pic>
      <xdr:nvPicPr>
        <xdr:cNvPr id="3" name="Picture 7">
          <a:hlinkClick xmlns:r="http://schemas.openxmlformats.org/officeDocument/2006/relationships" r:id="rId3" tooltip="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219690381" y="2059781"/>
          <a:ext cx="495300" cy="5572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76201</xdr:colOff>
      <xdr:row>1</xdr:row>
      <xdr:rowOff>71438</xdr:rowOff>
    </xdr:from>
    <xdr:to>
      <xdr:col>10</xdr:col>
      <xdr:colOff>571501</xdr:colOff>
      <xdr:row>2</xdr:row>
      <xdr:rowOff>280988</xdr:rowOff>
    </xdr:to>
    <xdr:pic>
      <xdr:nvPicPr>
        <xdr:cNvPr id="4" name="Picture 6">
          <a:hlinkClick xmlns:r="http://schemas.openxmlformats.org/officeDocument/2006/relationships" r:id="rId5" tooltip="1"/>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1219630849" y="395288"/>
          <a:ext cx="49530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542925</xdr:colOff>
      <xdr:row>1</xdr:row>
      <xdr:rowOff>273843</xdr:rowOff>
    </xdr:from>
    <xdr:to>
      <xdr:col>10</xdr:col>
      <xdr:colOff>597694</xdr:colOff>
      <xdr:row>2</xdr:row>
      <xdr:rowOff>647699</xdr:rowOff>
    </xdr:to>
    <xdr:pic>
      <xdr:nvPicPr>
        <xdr:cNvPr id="2" name="Picture 4">
          <a:hlinkClick xmlns:r="http://schemas.openxmlformats.org/officeDocument/2006/relationships" r:id="rId1" tooltip="."/>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295171244" y="595312"/>
          <a:ext cx="697706" cy="7072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28576</xdr:colOff>
      <xdr:row>2</xdr:row>
      <xdr:rowOff>821532</xdr:rowOff>
    </xdr:from>
    <xdr:to>
      <xdr:col>10</xdr:col>
      <xdr:colOff>523876</xdr:colOff>
      <xdr:row>3</xdr:row>
      <xdr:rowOff>309564</xdr:rowOff>
    </xdr:to>
    <xdr:pic>
      <xdr:nvPicPr>
        <xdr:cNvPr id="4" name="Picture 7">
          <a:hlinkClick xmlns:r="http://schemas.openxmlformats.org/officeDocument/2006/relationships" r:id="rId3" tooltip="3"/>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295245062" y="1476376"/>
          <a:ext cx="495300" cy="559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52389</xdr:colOff>
      <xdr:row>0</xdr:row>
      <xdr:rowOff>11906</xdr:rowOff>
    </xdr:from>
    <xdr:to>
      <xdr:col>10</xdr:col>
      <xdr:colOff>547689</xdr:colOff>
      <xdr:row>1</xdr:row>
      <xdr:rowOff>233362</xdr:rowOff>
    </xdr:to>
    <xdr:pic>
      <xdr:nvPicPr>
        <xdr:cNvPr id="29" name="Picture 6">
          <a:hlinkClick xmlns:r="http://schemas.openxmlformats.org/officeDocument/2006/relationships" r:id="rId5" tooltip="1"/>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1295221249" y="11906"/>
          <a:ext cx="49530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15</xdr:col>
      <xdr:colOff>457200</xdr:colOff>
      <xdr:row>4</xdr:row>
      <xdr:rowOff>228600</xdr:rowOff>
    </xdr:from>
    <xdr:to>
      <xdr:col>16</xdr:col>
      <xdr:colOff>381001</xdr:colOff>
      <xdr:row>6</xdr:row>
      <xdr:rowOff>209550</xdr:rowOff>
    </xdr:to>
    <xdr:pic>
      <xdr:nvPicPr>
        <xdr:cNvPr id="2" name="Picture 2">
          <a:hlinkClick xmlns:r="http://schemas.openxmlformats.org/officeDocument/2006/relationships" r:id="rId1" tooltip="."/>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3637000" y="1314450"/>
          <a:ext cx="5238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464344</xdr:colOff>
      <xdr:row>1</xdr:row>
      <xdr:rowOff>392906</xdr:rowOff>
    </xdr:from>
    <xdr:to>
      <xdr:col>16</xdr:col>
      <xdr:colOff>390525</xdr:colOff>
      <xdr:row>4</xdr:row>
      <xdr:rowOff>42862</xdr:rowOff>
    </xdr:to>
    <xdr:pic>
      <xdr:nvPicPr>
        <xdr:cNvPr id="5" name="Picture 8">
          <a:hlinkClick xmlns:r="http://schemas.openxmlformats.org/officeDocument/2006/relationships" r:id="rId3" tooltip="فهرست"/>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604917132" y="511969"/>
          <a:ext cx="521493" cy="6024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464344</xdr:colOff>
      <xdr:row>7</xdr:row>
      <xdr:rowOff>114300</xdr:rowOff>
    </xdr:from>
    <xdr:to>
      <xdr:col>16</xdr:col>
      <xdr:colOff>400050</xdr:colOff>
      <xdr:row>9</xdr:row>
      <xdr:rowOff>111919</xdr:rowOff>
    </xdr:to>
    <xdr:pic>
      <xdr:nvPicPr>
        <xdr:cNvPr id="7" name="Picture 10">
          <a:hlinkClick xmlns:r="http://schemas.openxmlformats.org/officeDocument/2006/relationships" r:id="rId5" tooltip="2"/>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604907607" y="2114550"/>
          <a:ext cx="531018" cy="6167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198782</xdr:colOff>
      <xdr:row>3</xdr:row>
      <xdr:rowOff>157370</xdr:rowOff>
    </xdr:from>
    <xdr:to>
      <xdr:col>10</xdr:col>
      <xdr:colOff>187849</xdr:colOff>
      <xdr:row>6</xdr:row>
      <xdr:rowOff>59551</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cstate="print"/>
        <a:stretch>
          <a:fillRect/>
        </a:stretch>
      </xdr:blipFill>
      <xdr:spPr>
        <a:xfrm>
          <a:off x="10035037412" y="1441174"/>
          <a:ext cx="601980" cy="624011"/>
        </a:xfrm>
        <a:prstGeom prst="rect">
          <a:avLst/>
        </a:prstGeom>
      </xdr:spPr>
    </xdr:pic>
    <xdr:clientData/>
  </xdr:twoCellAnchor>
  <xdr:twoCellAnchor editAs="oneCell">
    <xdr:from>
      <xdr:col>9</xdr:col>
      <xdr:colOff>265044</xdr:colOff>
      <xdr:row>1</xdr:row>
      <xdr:rowOff>0</xdr:rowOff>
    </xdr:from>
    <xdr:to>
      <xdr:col>10</xdr:col>
      <xdr:colOff>173624</xdr:colOff>
      <xdr:row>3</xdr:row>
      <xdr:rowOff>45036</xdr:rowOff>
    </xdr:to>
    <xdr:pic>
      <xdr:nvPicPr>
        <xdr:cNvPr id="5" name="Picture 8">
          <a:hlinkClick xmlns:r="http://schemas.openxmlformats.org/officeDocument/2006/relationships" r:id="rId3" tooltip="فهرست"/>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035051637" y="670891"/>
          <a:ext cx="521493" cy="6024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265044</xdr:colOff>
      <xdr:row>7</xdr:row>
      <xdr:rowOff>37168</xdr:rowOff>
    </xdr:from>
    <xdr:to>
      <xdr:col>10</xdr:col>
      <xdr:colOff>183149</xdr:colOff>
      <xdr:row>9</xdr:row>
      <xdr:rowOff>99805</xdr:rowOff>
    </xdr:to>
    <xdr:pic>
      <xdr:nvPicPr>
        <xdr:cNvPr id="6" name="Picture 10">
          <a:hlinkClick xmlns:r="http://schemas.openxmlformats.org/officeDocument/2006/relationships" r:id="rId5" tooltip="2"/>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0035042112" y="2273472"/>
          <a:ext cx="531018" cy="6167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409575</xdr:colOff>
      <xdr:row>4</xdr:row>
      <xdr:rowOff>27333</xdr:rowOff>
    </xdr:from>
    <xdr:to>
      <xdr:col>10</xdr:col>
      <xdr:colOff>401955</xdr:colOff>
      <xdr:row>5</xdr:row>
      <xdr:rowOff>127469</xdr:rowOff>
    </xdr:to>
    <xdr:pic>
      <xdr:nvPicPr>
        <xdr:cNvPr id="4" name="Picture 3">
          <a:hlinkClick xmlns:r="http://schemas.openxmlformats.org/officeDocument/2006/relationships" r:id="rId1"/>
        </xdr:cNvPr>
        <xdr:cNvPicPr>
          <a:picLocks noChangeAspect="1"/>
        </xdr:cNvPicPr>
      </xdr:nvPicPr>
      <xdr:blipFill>
        <a:blip xmlns:r="http://schemas.openxmlformats.org/officeDocument/2006/relationships" r:embed="rId2" cstate="print"/>
        <a:stretch>
          <a:fillRect/>
        </a:stretch>
      </xdr:blipFill>
      <xdr:spPr>
        <a:xfrm>
          <a:off x="9980578845" y="989358"/>
          <a:ext cx="601980" cy="624011"/>
        </a:xfrm>
        <a:prstGeom prst="rect">
          <a:avLst/>
        </a:prstGeom>
      </xdr:spPr>
    </xdr:pic>
    <xdr:clientData/>
  </xdr:twoCellAnchor>
  <xdr:twoCellAnchor editAs="oneCell">
    <xdr:from>
      <xdr:col>9</xdr:col>
      <xdr:colOff>475837</xdr:colOff>
      <xdr:row>0</xdr:row>
      <xdr:rowOff>219075</xdr:rowOff>
    </xdr:from>
    <xdr:to>
      <xdr:col>10</xdr:col>
      <xdr:colOff>387730</xdr:colOff>
      <xdr:row>2</xdr:row>
      <xdr:rowOff>269081</xdr:rowOff>
    </xdr:to>
    <xdr:pic>
      <xdr:nvPicPr>
        <xdr:cNvPr id="5" name="Picture 8">
          <a:hlinkClick xmlns:r="http://schemas.openxmlformats.org/officeDocument/2006/relationships" r:id="rId3" tooltip="فهرست"/>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980593070" y="219075"/>
          <a:ext cx="521493" cy="6024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475837</xdr:colOff>
      <xdr:row>6</xdr:row>
      <xdr:rowOff>97631</xdr:rowOff>
    </xdr:from>
    <xdr:to>
      <xdr:col>10</xdr:col>
      <xdr:colOff>397255</xdr:colOff>
      <xdr:row>9</xdr:row>
      <xdr:rowOff>0</xdr:rowOff>
    </xdr:to>
    <xdr:pic>
      <xdr:nvPicPr>
        <xdr:cNvPr id="6" name="Picture 10">
          <a:hlinkClick xmlns:r="http://schemas.openxmlformats.org/officeDocument/2006/relationships" r:id="rId5" tooltip="2"/>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980583545" y="1821656"/>
          <a:ext cx="531018" cy="6167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2.bin"/><Relationship Id="rId5" Type="http://schemas.openxmlformats.org/officeDocument/2006/relationships/comments" Target="../comments3.xml"/><Relationship Id="rId4" Type="http://schemas.openxmlformats.org/officeDocument/2006/relationships/vmlDrawing" Target="../drawings/vmlDrawing14.v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iarnianfinancialmanagement@gmail.com"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comments" Target="../comments2.xml"/><Relationship Id="rId4" Type="http://schemas.openxmlformats.org/officeDocument/2006/relationships/vmlDrawing" Target="../drawings/vmlDrawing8.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RowColHeaders="0" rightToLeft="1" view="pageBreakPreview" topLeftCell="A4" zoomScale="118" zoomScaleNormal="100" zoomScaleSheetLayoutView="118" workbookViewId="0"/>
  </sheetViews>
  <sheetFormatPr defaultRowHeight="15"/>
  <cols>
    <col min="1" max="1" width="5.28515625" customWidth="1"/>
    <col min="9" max="9" width="7.140625" customWidth="1"/>
  </cols>
  <sheetData>
    <row r="1" spans="1:9" ht="28.5">
      <c r="A1" s="208"/>
      <c r="B1" s="209" t="s">
        <v>248</v>
      </c>
      <c r="C1" s="208"/>
      <c r="D1" s="208"/>
      <c r="E1" s="208"/>
      <c r="F1" s="208"/>
      <c r="G1" s="208"/>
      <c r="H1" s="210"/>
      <c r="I1" s="211"/>
    </row>
    <row r="2" spans="1:9" ht="20.25">
      <c r="A2" s="211"/>
      <c r="B2" s="211"/>
      <c r="C2" s="211"/>
      <c r="D2" s="211"/>
      <c r="E2" s="211"/>
      <c r="F2" s="211"/>
      <c r="G2" s="211"/>
      <c r="H2" s="211"/>
      <c r="I2" s="211"/>
    </row>
    <row r="3" spans="1:9" ht="20.25">
      <c r="A3" s="211"/>
      <c r="B3" s="211"/>
      <c r="C3" s="211"/>
      <c r="D3" s="211"/>
      <c r="E3" s="211"/>
      <c r="F3" s="211"/>
      <c r="G3" s="211"/>
      <c r="H3" s="211"/>
      <c r="I3" s="211"/>
    </row>
    <row r="4" spans="1:9" ht="20.25">
      <c r="A4" s="211"/>
      <c r="B4" s="211"/>
      <c r="C4" s="211"/>
      <c r="D4" s="211"/>
      <c r="E4" s="211"/>
      <c r="F4" s="211"/>
      <c r="G4" s="211"/>
      <c r="H4" s="211"/>
      <c r="I4" s="211"/>
    </row>
    <row r="5" spans="1:9" ht="20.25">
      <c r="A5" s="211"/>
      <c r="B5" s="211"/>
      <c r="C5" s="211"/>
      <c r="D5" s="211"/>
      <c r="E5" s="211"/>
      <c r="F5" s="211"/>
      <c r="G5" s="211"/>
      <c r="H5" s="211"/>
      <c r="I5" s="211"/>
    </row>
    <row r="6" spans="1:9" ht="20.25">
      <c r="A6" s="211"/>
      <c r="B6" s="211"/>
      <c r="C6" s="211"/>
      <c r="D6" s="211"/>
      <c r="E6" s="211"/>
      <c r="F6" s="211"/>
      <c r="G6" s="211"/>
      <c r="H6" s="211"/>
      <c r="I6" s="211"/>
    </row>
    <row r="7" spans="1:9" ht="20.25">
      <c r="A7" s="211"/>
      <c r="B7" s="211"/>
      <c r="C7" s="211"/>
      <c r="D7" s="211"/>
      <c r="E7" s="211"/>
      <c r="F7" s="211"/>
      <c r="G7" s="211"/>
      <c r="H7" s="211"/>
      <c r="I7" s="211"/>
    </row>
    <row r="8" spans="1:9" ht="20.25">
      <c r="A8" s="211"/>
      <c r="B8" s="211"/>
      <c r="C8" s="211"/>
      <c r="D8" s="211"/>
      <c r="E8" s="211"/>
      <c r="F8" s="211"/>
      <c r="G8" s="211"/>
      <c r="H8" s="211"/>
      <c r="I8" s="211"/>
    </row>
    <row r="9" spans="1:9" ht="20.25">
      <c r="A9" s="211"/>
      <c r="B9" s="211"/>
      <c r="C9" s="211"/>
      <c r="D9" s="211"/>
      <c r="E9" s="211"/>
      <c r="F9" s="211"/>
      <c r="G9" s="211"/>
      <c r="H9" s="211"/>
      <c r="I9" s="211"/>
    </row>
    <row r="10" spans="1:9" ht="20.25">
      <c r="A10" s="211"/>
      <c r="B10" s="211"/>
      <c r="C10" s="211"/>
      <c r="D10" s="211"/>
      <c r="E10" s="211"/>
      <c r="F10" s="211"/>
      <c r="G10" s="211"/>
      <c r="H10" s="211"/>
      <c r="I10" s="211"/>
    </row>
    <row r="11" spans="1:9" ht="20.25">
      <c r="A11" s="211"/>
      <c r="B11" s="211"/>
      <c r="C11" s="211"/>
      <c r="D11" s="211"/>
      <c r="E11" s="211"/>
      <c r="F11" s="211"/>
      <c r="G11" s="211"/>
      <c r="H11" s="211"/>
      <c r="I11" s="211"/>
    </row>
    <row r="12" spans="1:9" ht="20.25">
      <c r="A12" s="211"/>
      <c r="B12" s="211"/>
      <c r="C12" s="211"/>
      <c r="D12" s="211"/>
      <c r="E12" s="211"/>
      <c r="F12" s="211"/>
      <c r="G12" s="211"/>
      <c r="H12" s="211"/>
      <c r="I12" s="211"/>
    </row>
    <row r="13" spans="1:9" ht="20.25">
      <c r="A13" s="211"/>
      <c r="B13" s="211"/>
      <c r="C13" s="211"/>
      <c r="D13" s="211"/>
      <c r="E13" s="211"/>
      <c r="F13" s="211"/>
      <c r="G13" s="211"/>
      <c r="H13" s="211"/>
      <c r="I13" s="211"/>
    </row>
    <row r="14" spans="1:9" ht="20.25">
      <c r="A14" s="211"/>
      <c r="B14" s="211"/>
      <c r="C14" s="211"/>
      <c r="D14" s="211"/>
      <c r="E14" s="211"/>
      <c r="F14" s="211"/>
      <c r="G14" s="211"/>
      <c r="H14" s="211"/>
      <c r="I14" s="211"/>
    </row>
    <row r="15" spans="1:9" ht="20.25">
      <c r="A15" s="211"/>
      <c r="B15" s="211"/>
      <c r="C15" s="211"/>
      <c r="D15" s="211"/>
      <c r="E15" s="211"/>
      <c r="F15" s="211"/>
      <c r="G15" s="211"/>
      <c r="H15" s="211"/>
      <c r="I15" s="211"/>
    </row>
    <row r="16" spans="1:9" ht="20.25">
      <c r="A16" s="211"/>
      <c r="B16" s="211"/>
      <c r="C16" s="211"/>
      <c r="D16" s="211"/>
      <c r="E16" s="211"/>
      <c r="F16" s="211"/>
      <c r="G16" s="211"/>
      <c r="H16" s="211"/>
      <c r="I16" s="211"/>
    </row>
    <row r="17" spans="1:9" ht="20.25">
      <c r="A17" s="211"/>
      <c r="B17" s="211"/>
      <c r="C17" s="211"/>
      <c r="D17" s="211"/>
      <c r="E17" s="211"/>
      <c r="F17" s="211"/>
      <c r="G17" s="211"/>
      <c r="H17" s="211"/>
      <c r="I17" s="211"/>
    </row>
    <row r="18" spans="1:9" ht="20.25">
      <c r="A18" s="211"/>
      <c r="B18" s="211"/>
      <c r="C18" s="211"/>
      <c r="D18" s="211"/>
      <c r="E18" s="211"/>
      <c r="F18" s="211"/>
      <c r="G18" s="211"/>
      <c r="H18" s="211"/>
      <c r="I18" s="211"/>
    </row>
    <row r="19" spans="1:9" ht="20.25">
      <c r="A19" s="211"/>
      <c r="B19" s="211"/>
      <c r="C19" s="211"/>
      <c r="D19" s="211"/>
      <c r="E19" s="211"/>
      <c r="F19" s="211"/>
      <c r="G19" s="211"/>
      <c r="H19" s="211"/>
      <c r="I19" s="211"/>
    </row>
    <row r="20" spans="1:9" ht="20.25">
      <c r="A20" s="211"/>
      <c r="B20" s="211"/>
      <c r="C20" s="211"/>
      <c r="D20" s="211"/>
      <c r="E20" s="211"/>
      <c r="F20" s="211"/>
      <c r="G20" s="211"/>
      <c r="H20" s="211"/>
      <c r="I20" s="211"/>
    </row>
    <row r="21" spans="1:9" ht="20.25">
      <c r="A21" s="211"/>
      <c r="B21" s="211"/>
      <c r="C21" s="211"/>
      <c r="D21" s="211"/>
      <c r="E21" s="211"/>
      <c r="F21" s="211"/>
      <c r="G21" s="211"/>
      <c r="H21" s="211"/>
      <c r="I21" s="211"/>
    </row>
    <row r="22" spans="1:9" ht="20.25">
      <c r="A22" s="211"/>
      <c r="B22" s="211"/>
      <c r="C22" s="211"/>
      <c r="D22" s="211"/>
      <c r="E22" s="211"/>
      <c r="F22" s="211"/>
      <c r="G22" s="211"/>
      <c r="H22" s="211"/>
      <c r="I22" s="211"/>
    </row>
    <row r="23" spans="1:9" ht="20.25">
      <c r="A23" s="211"/>
      <c r="B23" s="211"/>
      <c r="C23" s="211"/>
      <c r="D23" s="211"/>
      <c r="E23" s="211"/>
      <c r="F23" s="211"/>
      <c r="G23" s="211"/>
      <c r="H23" s="211"/>
      <c r="I23" s="211"/>
    </row>
    <row r="24" spans="1:9" ht="20.25">
      <c r="A24" s="211"/>
      <c r="B24" s="211"/>
      <c r="C24" s="211"/>
      <c r="D24" s="211"/>
      <c r="E24" s="211"/>
      <c r="F24" s="211"/>
      <c r="G24" s="211"/>
      <c r="H24" s="211"/>
      <c r="I24" s="211"/>
    </row>
    <row r="25" spans="1:9" ht="20.25">
      <c r="A25" s="211"/>
      <c r="B25" s="211"/>
      <c r="C25" s="211"/>
      <c r="D25" s="211"/>
      <c r="E25" s="211"/>
      <c r="F25" s="211"/>
      <c r="G25" s="211"/>
      <c r="H25" s="211"/>
      <c r="I25" s="211"/>
    </row>
    <row r="26" spans="1:9" ht="20.25">
      <c r="A26" s="211"/>
      <c r="B26" s="211"/>
      <c r="C26" s="211"/>
      <c r="D26" s="211"/>
      <c r="E26" s="211"/>
      <c r="F26" s="211"/>
      <c r="G26" s="211"/>
      <c r="H26" s="211"/>
      <c r="I26" s="211"/>
    </row>
    <row r="27" spans="1:9" ht="20.25">
      <c r="A27" s="211"/>
      <c r="B27" s="211"/>
      <c r="C27" s="211"/>
      <c r="D27" s="211"/>
      <c r="E27" s="211"/>
      <c r="F27" s="211"/>
      <c r="G27" s="211"/>
      <c r="H27" s="211"/>
      <c r="I27" s="211"/>
    </row>
    <row r="28" spans="1:9" ht="20.25">
      <c r="A28" s="211"/>
      <c r="B28" s="211"/>
      <c r="C28" s="211"/>
      <c r="D28" s="211"/>
      <c r="E28" s="211"/>
      <c r="F28" s="211"/>
      <c r="G28" s="211"/>
      <c r="H28" s="211"/>
      <c r="I28" s="211"/>
    </row>
  </sheetData>
  <sheetProtection formatCells="0" formatColumns="0" formatRows="0" insertColumns="0" insertRows="0"/>
  <pageMargins left="0.39370078740157483" right="0.59055118110236227" top="0.98425196850393704" bottom="0.59055118110236227" header="0.39370078740157483" footer="0.39370078740157483"/>
  <pageSetup paperSize="9" orientation="portrait" r:id="rId1"/>
  <headerFooter>
    <oddHeader>&amp;C&amp;"B Titr,Bold"&amp;10اداره امور اقتصادی، دانش بنیان و سرمایه گذاری
 دانشگاه آزاد اسلامی واحد نجف آباد</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28"/>
  <sheetViews>
    <sheetView showGridLines="0" showRowColHeaders="0" rightToLeft="1" view="pageBreakPreview" topLeftCell="A91" zoomScale="160" zoomScaleNormal="100" zoomScaleSheetLayoutView="160" workbookViewId="0">
      <selection activeCell="I105" sqref="I105"/>
    </sheetView>
  </sheetViews>
  <sheetFormatPr defaultColWidth="9.140625" defaultRowHeight="18"/>
  <cols>
    <col min="1" max="1" width="2.42578125" style="22" customWidth="1"/>
    <col min="2" max="2" width="4.140625" style="22" customWidth="1"/>
    <col min="3" max="3" width="17.28515625" style="22" customWidth="1"/>
    <col min="4" max="4" width="5.85546875" style="22" customWidth="1"/>
    <col min="5" max="5" width="9.85546875" style="22" customWidth="1"/>
    <col min="6" max="6" width="9.42578125" style="22" customWidth="1"/>
    <col min="7" max="7" width="9.5703125" style="22" customWidth="1"/>
    <col min="8" max="8" width="9.85546875" style="22" customWidth="1"/>
    <col min="9" max="9" width="9.7109375" style="22" customWidth="1"/>
    <col min="10" max="16384" width="9.140625" style="22"/>
  </cols>
  <sheetData>
    <row r="2" spans="2:8" ht="25.5">
      <c r="B2" s="650" t="s">
        <v>373</v>
      </c>
      <c r="C2" s="650"/>
      <c r="D2" s="650"/>
      <c r="E2" s="650"/>
      <c r="F2" s="650"/>
    </row>
    <row r="3" spans="2:8" ht="25.5">
      <c r="B3" s="650" t="s">
        <v>374</v>
      </c>
      <c r="C3" s="650"/>
      <c r="D3" s="650"/>
    </row>
    <row r="4" spans="2:8" ht="21" thickBot="1">
      <c r="B4" s="331" t="s">
        <v>340</v>
      </c>
      <c r="C4" s="331"/>
      <c r="D4" s="331"/>
      <c r="E4" s="331"/>
      <c r="F4" s="331"/>
      <c r="G4" s="331"/>
      <c r="H4" s="331"/>
    </row>
    <row r="5" spans="2:8" ht="54.75" thickBot="1">
      <c r="B5" s="4" t="s">
        <v>73</v>
      </c>
      <c r="C5" s="26" t="s">
        <v>77</v>
      </c>
      <c r="D5" s="26" t="s">
        <v>54</v>
      </c>
      <c r="E5" s="26" t="s">
        <v>78</v>
      </c>
      <c r="F5" s="26" t="s">
        <v>79</v>
      </c>
      <c r="G5" s="26" t="s">
        <v>80</v>
      </c>
      <c r="H5" s="26" t="s">
        <v>81</v>
      </c>
    </row>
    <row r="6" spans="2:8" ht="18.75" thickBot="1">
      <c r="B6" s="28">
        <v>1</v>
      </c>
      <c r="C6" s="90"/>
      <c r="D6" s="89" t="s">
        <v>33</v>
      </c>
      <c r="E6" s="91"/>
      <c r="F6" s="87" t="s">
        <v>82</v>
      </c>
      <c r="G6" s="84"/>
      <c r="H6" s="115">
        <f>G6*E6/1000000</f>
        <v>0</v>
      </c>
    </row>
    <row r="7" spans="2:8" ht="18.75" thickBot="1">
      <c r="B7" s="28">
        <v>2</v>
      </c>
      <c r="C7" s="90"/>
      <c r="D7" s="89"/>
      <c r="E7" s="91"/>
      <c r="F7" s="87" t="s">
        <v>82</v>
      </c>
      <c r="G7" s="84"/>
      <c r="H7" s="115">
        <f t="shared" ref="H7:H10" si="0">G7*E7/1000000</f>
        <v>0</v>
      </c>
    </row>
    <row r="8" spans="2:8" ht="18.75" thickBot="1">
      <c r="B8" s="28">
        <v>3</v>
      </c>
      <c r="C8" s="90"/>
      <c r="D8" s="89"/>
      <c r="E8" s="91"/>
      <c r="F8" s="87" t="s">
        <v>82</v>
      </c>
      <c r="G8" s="84"/>
      <c r="H8" s="115">
        <f t="shared" si="0"/>
        <v>0</v>
      </c>
    </row>
    <row r="9" spans="2:8" ht="18.75" thickBot="1">
      <c r="B9" s="28">
        <v>4</v>
      </c>
      <c r="C9" s="90"/>
      <c r="D9" s="89"/>
      <c r="E9" s="91"/>
      <c r="F9" s="87" t="s">
        <v>82</v>
      </c>
      <c r="G9" s="84"/>
      <c r="H9" s="115">
        <f t="shared" si="0"/>
        <v>0</v>
      </c>
    </row>
    <row r="10" spans="2:8" ht="18.75" thickBot="1">
      <c r="B10" s="28">
        <v>5</v>
      </c>
      <c r="C10" s="90"/>
      <c r="D10" s="89"/>
      <c r="E10" s="91"/>
      <c r="F10" s="87" t="s">
        <v>82</v>
      </c>
      <c r="G10" s="84"/>
      <c r="H10" s="115">
        <f t="shared" si="0"/>
        <v>0</v>
      </c>
    </row>
    <row r="11" spans="2:8" ht="18.75" thickBot="1">
      <c r="B11" s="28">
        <v>6</v>
      </c>
      <c r="C11" s="90"/>
      <c r="D11" s="89"/>
      <c r="E11" s="91"/>
      <c r="F11" s="87" t="s">
        <v>82</v>
      </c>
      <c r="G11" s="84"/>
      <c r="H11" s="115">
        <f t="shared" ref="H11:H16" si="1">G11*E11/1000000</f>
        <v>0</v>
      </c>
    </row>
    <row r="12" spans="2:8" ht="18.75" thickBot="1">
      <c r="B12" s="28">
        <v>7</v>
      </c>
      <c r="C12" s="90"/>
      <c r="D12" s="89"/>
      <c r="E12" s="91"/>
      <c r="F12" s="87" t="s">
        <v>82</v>
      </c>
      <c r="G12" s="84"/>
      <c r="H12" s="115">
        <f t="shared" si="1"/>
        <v>0</v>
      </c>
    </row>
    <row r="13" spans="2:8" ht="18.75" thickBot="1">
      <c r="B13" s="28">
        <v>8</v>
      </c>
      <c r="C13" s="90"/>
      <c r="D13" s="89"/>
      <c r="E13" s="91"/>
      <c r="F13" s="87" t="s">
        <v>82</v>
      </c>
      <c r="G13" s="84"/>
      <c r="H13" s="115">
        <f t="shared" si="1"/>
        <v>0</v>
      </c>
    </row>
    <row r="14" spans="2:8" ht="18.75" thickBot="1">
      <c r="B14" s="28">
        <v>9</v>
      </c>
      <c r="C14" s="90"/>
      <c r="D14" s="89"/>
      <c r="E14" s="91"/>
      <c r="F14" s="87" t="s">
        <v>82</v>
      </c>
      <c r="G14" s="84"/>
      <c r="H14" s="115">
        <f t="shared" si="1"/>
        <v>0</v>
      </c>
    </row>
    <row r="15" spans="2:8" ht="18.75" thickBot="1">
      <c r="B15" s="28">
        <v>10</v>
      </c>
      <c r="C15" s="90"/>
      <c r="D15" s="89"/>
      <c r="E15" s="91"/>
      <c r="F15" s="87" t="s">
        <v>82</v>
      </c>
      <c r="G15" s="84"/>
      <c r="H15" s="115">
        <f t="shared" si="1"/>
        <v>0</v>
      </c>
    </row>
    <row r="16" spans="2:8" ht="18.75" thickBot="1">
      <c r="B16" s="43">
        <v>11</v>
      </c>
      <c r="C16" s="90"/>
      <c r="D16" s="89"/>
      <c r="E16" s="84"/>
      <c r="F16" s="87" t="s">
        <v>82</v>
      </c>
      <c r="G16" s="84"/>
      <c r="H16" s="115">
        <f t="shared" si="1"/>
        <v>0</v>
      </c>
    </row>
    <row r="17" spans="2:8" ht="18.75" thickBot="1">
      <c r="B17" s="664" t="s">
        <v>13</v>
      </c>
      <c r="C17" s="675"/>
      <c r="D17" s="675"/>
      <c r="E17" s="675"/>
      <c r="F17" s="665"/>
      <c r="G17" s="44">
        <f>SUM(G6:G16)</f>
        <v>0</v>
      </c>
      <c r="H17" s="116">
        <f>SUM(H6:H16)</f>
        <v>0</v>
      </c>
    </row>
    <row r="19" spans="2:8" ht="25.5">
      <c r="B19" s="690" t="s">
        <v>375</v>
      </c>
      <c r="C19" s="690"/>
      <c r="D19" s="690"/>
      <c r="E19" s="690"/>
    </row>
    <row r="20" spans="2:8" ht="21" thickBot="1">
      <c r="B20" s="331" t="s">
        <v>395</v>
      </c>
      <c r="C20" s="331"/>
      <c r="D20" s="331"/>
      <c r="E20" s="331"/>
      <c r="F20" s="358"/>
    </row>
    <row r="21" spans="2:8" ht="24.75" customHeight="1">
      <c r="B21" s="691" t="s">
        <v>83</v>
      </c>
      <c r="C21" s="669" t="s">
        <v>0</v>
      </c>
      <c r="D21" s="669" t="s">
        <v>49</v>
      </c>
      <c r="E21" s="669" t="s">
        <v>350</v>
      </c>
      <c r="F21" s="669" t="s">
        <v>84</v>
      </c>
      <c r="G21" s="46"/>
    </row>
    <row r="22" spans="2:8" ht="18.75" thickBot="1">
      <c r="B22" s="692"/>
      <c r="C22" s="670"/>
      <c r="D22" s="670"/>
      <c r="E22" s="670"/>
      <c r="F22" s="683"/>
      <c r="G22" s="46"/>
    </row>
    <row r="23" spans="2:8" ht="18.75" thickBot="1">
      <c r="B23" s="681" t="s">
        <v>85</v>
      </c>
      <c r="C23" s="219" t="s">
        <v>86</v>
      </c>
      <c r="D23" s="92"/>
      <c r="E23" s="93"/>
      <c r="F23" s="117">
        <f>E23*12*D23/1000000</f>
        <v>0</v>
      </c>
      <c r="G23" s="46"/>
    </row>
    <row r="24" spans="2:8" ht="18.75" thickBot="1">
      <c r="B24" s="682"/>
      <c r="C24" s="219" t="s">
        <v>87</v>
      </c>
      <c r="D24" s="92"/>
      <c r="E24" s="93"/>
      <c r="F24" s="117">
        <f t="shared" ref="F24:F31" si="2">E24*12*D24/1000000</f>
        <v>0</v>
      </c>
      <c r="G24" s="46"/>
    </row>
    <row r="25" spans="2:8" ht="18.75" thickBot="1">
      <c r="B25" s="681" t="s">
        <v>88</v>
      </c>
      <c r="C25" s="219" t="s">
        <v>89</v>
      </c>
      <c r="D25" s="92"/>
      <c r="E25" s="93"/>
      <c r="F25" s="117">
        <f t="shared" si="2"/>
        <v>0</v>
      </c>
      <c r="G25" s="46"/>
    </row>
    <row r="26" spans="2:8" ht="18.75" thickBot="1">
      <c r="B26" s="689"/>
      <c r="C26" s="219" t="s">
        <v>90</v>
      </c>
      <c r="D26" s="92"/>
      <c r="E26" s="93"/>
      <c r="F26" s="117">
        <f>E26*12*D26/1000000</f>
        <v>0</v>
      </c>
      <c r="G26" s="46"/>
    </row>
    <row r="27" spans="2:8" ht="18.75" thickBot="1">
      <c r="B27" s="689"/>
      <c r="C27" s="219" t="s">
        <v>91</v>
      </c>
      <c r="D27" s="92"/>
      <c r="E27" s="93"/>
      <c r="F27" s="117">
        <f t="shared" si="2"/>
        <v>0</v>
      </c>
      <c r="G27" s="46"/>
    </row>
    <row r="28" spans="2:8" ht="18.75" thickBot="1">
      <c r="B28" s="682"/>
      <c r="C28" s="219" t="s">
        <v>92</v>
      </c>
      <c r="D28" s="92"/>
      <c r="E28" s="93"/>
      <c r="F28" s="117">
        <f t="shared" si="2"/>
        <v>0</v>
      </c>
      <c r="G28" s="46"/>
    </row>
    <row r="29" spans="2:8" ht="18.75" thickBot="1">
      <c r="B29" s="681" t="s">
        <v>93</v>
      </c>
      <c r="C29" s="219" t="s">
        <v>94</v>
      </c>
      <c r="D29" s="92"/>
      <c r="E29" s="93"/>
      <c r="F29" s="117">
        <f t="shared" si="2"/>
        <v>0</v>
      </c>
      <c r="G29" s="46"/>
    </row>
    <row r="30" spans="2:8" ht="18.75" thickBot="1">
      <c r="B30" s="689"/>
      <c r="C30" s="219" t="s">
        <v>95</v>
      </c>
      <c r="D30" s="92"/>
      <c r="E30" s="93"/>
      <c r="F30" s="117">
        <f t="shared" si="2"/>
        <v>0</v>
      </c>
      <c r="G30" s="46"/>
    </row>
    <row r="31" spans="2:8" ht="18.75" thickBot="1">
      <c r="B31" s="682"/>
      <c r="C31" s="219" t="s">
        <v>96</v>
      </c>
      <c r="D31" s="92"/>
      <c r="E31" s="93"/>
      <c r="F31" s="117">
        <f t="shared" si="2"/>
        <v>0</v>
      </c>
      <c r="G31" s="46"/>
    </row>
    <row r="32" spans="2:8" ht="18.75" thickBot="1">
      <c r="B32" s="684" t="s">
        <v>97</v>
      </c>
      <c r="C32" s="686"/>
      <c r="D32" s="47">
        <f>SUM(D23:D31)</f>
        <v>0</v>
      </c>
      <c r="E32" s="687"/>
      <c r="F32" s="688"/>
      <c r="G32" s="46"/>
    </row>
    <row r="33" spans="2:9" ht="18.75" thickBot="1">
      <c r="B33" s="684" t="s">
        <v>98</v>
      </c>
      <c r="C33" s="685"/>
      <c r="D33" s="685"/>
      <c r="E33" s="686"/>
      <c r="F33" s="118">
        <f>SUM(F23:F31)</f>
        <v>0</v>
      </c>
      <c r="G33" s="46"/>
    </row>
    <row r="34" spans="2:9" ht="18.75" thickBot="1">
      <c r="B34" s="684" t="s">
        <v>349</v>
      </c>
      <c r="C34" s="685"/>
      <c r="D34" s="685"/>
      <c r="E34" s="686"/>
      <c r="F34" s="118">
        <f>F33/6</f>
        <v>0</v>
      </c>
      <c r="G34" s="46"/>
    </row>
    <row r="35" spans="2:9" ht="18.75" thickBot="1">
      <c r="B35" s="684" t="s">
        <v>99</v>
      </c>
      <c r="C35" s="685"/>
      <c r="D35" s="685"/>
      <c r="E35" s="686"/>
      <c r="F35" s="118">
        <f>F33*0.23</f>
        <v>0</v>
      </c>
      <c r="G35" s="46"/>
    </row>
    <row r="36" spans="2:9" ht="18.75" thickBot="1">
      <c r="B36" s="684" t="s">
        <v>100</v>
      </c>
      <c r="C36" s="685"/>
      <c r="D36" s="685"/>
      <c r="E36" s="686"/>
      <c r="F36" s="118">
        <f>SUM(F33:F35)</f>
        <v>0</v>
      </c>
      <c r="G36" s="46"/>
    </row>
    <row r="39" spans="2:9" ht="21" customHeight="1">
      <c r="B39" s="650" t="s">
        <v>376</v>
      </c>
      <c r="C39" s="650"/>
      <c r="D39" s="650"/>
      <c r="E39" s="650"/>
      <c r="F39" s="650"/>
    </row>
    <row r="40" spans="2:9" ht="21" thickBot="1">
      <c r="B40" s="331" t="s">
        <v>396</v>
      </c>
      <c r="C40" s="331"/>
      <c r="D40" s="331"/>
      <c r="E40" s="331"/>
      <c r="F40" s="331"/>
      <c r="G40" s="331"/>
      <c r="H40" s="331"/>
      <c r="I40" s="331"/>
    </row>
    <row r="41" spans="2:9" ht="41.25" thickBot="1">
      <c r="B41" s="4" t="s">
        <v>73</v>
      </c>
      <c r="C41" s="26" t="s">
        <v>0</v>
      </c>
      <c r="D41" s="26" t="s">
        <v>11</v>
      </c>
      <c r="E41" s="26" t="s">
        <v>101</v>
      </c>
      <c r="F41" s="26" t="s">
        <v>102</v>
      </c>
      <c r="G41" s="26" t="s">
        <v>103</v>
      </c>
      <c r="H41" s="26" t="s">
        <v>104</v>
      </c>
      <c r="I41" s="26" t="s">
        <v>105</v>
      </c>
    </row>
    <row r="42" spans="2:9" ht="18.75" thickBot="1">
      <c r="B42" s="2">
        <v>1</v>
      </c>
      <c r="C42" s="30" t="s">
        <v>106</v>
      </c>
      <c r="D42" s="48" t="s">
        <v>58</v>
      </c>
      <c r="E42" s="87"/>
      <c r="F42" s="87">
        <v>300</v>
      </c>
      <c r="G42" s="458">
        <f>F42*E42</f>
        <v>0</v>
      </c>
      <c r="H42" s="94">
        <v>450</v>
      </c>
      <c r="I42" s="459">
        <f>H42*G42/1000000</f>
        <v>0</v>
      </c>
    </row>
    <row r="43" spans="2:9" ht="18.75" thickBot="1">
      <c r="B43" s="2">
        <v>2</v>
      </c>
      <c r="C43" s="30" t="s">
        <v>107</v>
      </c>
      <c r="D43" s="29" t="s">
        <v>108</v>
      </c>
      <c r="E43" s="87"/>
      <c r="F43" s="87">
        <v>300</v>
      </c>
      <c r="G43" s="458">
        <f t="shared" ref="G43:G48" si="3">F43*E43</f>
        <v>0</v>
      </c>
      <c r="H43" s="86">
        <v>4000</v>
      </c>
      <c r="I43" s="459">
        <f t="shared" ref="I43:I48" si="4">H43*G43/1000000</f>
        <v>0</v>
      </c>
    </row>
    <row r="44" spans="2:9" ht="18.75" thickBot="1">
      <c r="B44" s="2">
        <v>3</v>
      </c>
      <c r="C44" s="30" t="s">
        <v>109</v>
      </c>
      <c r="D44" s="29" t="s">
        <v>110</v>
      </c>
      <c r="E44" s="87"/>
      <c r="F44" s="87">
        <v>300</v>
      </c>
      <c r="G44" s="458">
        <f t="shared" si="3"/>
        <v>0</v>
      </c>
      <c r="H44" s="95">
        <v>10000</v>
      </c>
      <c r="I44" s="459">
        <f t="shared" si="4"/>
        <v>0</v>
      </c>
    </row>
    <row r="45" spans="2:9" ht="18.75" thickBot="1">
      <c r="B45" s="2">
        <v>4</v>
      </c>
      <c r="C45" s="42" t="s">
        <v>111</v>
      </c>
      <c r="D45" s="29" t="s">
        <v>110</v>
      </c>
      <c r="E45" s="87"/>
      <c r="F45" s="87">
        <v>300</v>
      </c>
      <c r="G45" s="458">
        <f t="shared" si="3"/>
        <v>0</v>
      </c>
      <c r="H45" s="95">
        <v>3500</v>
      </c>
      <c r="I45" s="459">
        <f t="shared" si="4"/>
        <v>0</v>
      </c>
    </row>
    <row r="46" spans="2:9" ht="18.75" thickBot="1">
      <c r="B46" s="2">
        <v>5</v>
      </c>
      <c r="C46" s="45" t="s">
        <v>112</v>
      </c>
      <c r="D46" s="29" t="s">
        <v>108</v>
      </c>
      <c r="E46" s="87"/>
      <c r="F46" s="87">
        <v>300</v>
      </c>
      <c r="G46" s="458">
        <f t="shared" si="3"/>
        <v>0</v>
      </c>
      <c r="H46" s="86">
        <v>1500</v>
      </c>
      <c r="I46" s="459">
        <f t="shared" si="4"/>
        <v>0</v>
      </c>
    </row>
    <row r="47" spans="2:9" ht="18.75" thickBot="1">
      <c r="B47" s="2">
        <v>6</v>
      </c>
      <c r="C47" s="30" t="s">
        <v>113</v>
      </c>
      <c r="D47" s="29" t="s">
        <v>114</v>
      </c>
      <c r="E47" s="87"/>
      <c r="F47" s="87">
        <v>300</v>
      </c>
      <c r="G47" s="458">
        <f t="shared" si="3"/>
        <v>0</v>
      </c>
      <c r="H47" s="94">
        <v>44.7</v>
      </c>
      <c r="I47" s="459">
        <f t="shared" si="4"/>
        <v>0</v>
      </c>
    </row>
    <row r="48" spans="2:9" ht="18.75" thickBot="1">
      <c r="B48" s="2">
        <v>7</v>
      </c>
      <c r="C48" s="30" t="s">
        <v>115</v>
      </c>
      <c r="D48" s="89" t="s">
        <v>249</v>
      </c>
      <c r="E48" s="87"/>
      <c r="F48" s="87">
        <v>300</v>
      </c>
      <c r="G48" s="458">
        <f t="shared" si="3"/>
        <v>0</v>
      </c>
      <c r="H48" s="94">
        <v>50000</v>
      </c>
      <c r="I48" s="459">
        <f t="shared" si="4"/>
        <v>0</v>
      </c>
    </row>
    <row r="49" spans="2:9" ht="18.75" thickBot="1">
      <c r="B49" s="664" t="s">
        <v>13</v>
      </c>
      <c r="C49" s="675"/>
      <c r="D49" s="675"/>
      <c r="E49" s="675"/>
      <c r="F49" s="675"/>
      <c r="G49" s="675"/>
      <c r="H49" s="665"/>
      <c r="I49" s="372">
        <f>SUM(I42:I48)</f>
        <v>0</v>
      </c>
    </row>
    <row r="52" spans="2:9" ht="22.5" customHeight="1">
      <c r="B52" s="650" t="s">
        <v>377</v>
      </c>
      <c r="C52" s="650"/>
      <c r="D52" s="650"/>
      <c r="E52" s="301"/>
    </row>
    <row r="53" spans="2:9" ht="19.5" customHeight="1" thickBot="1">
      <c r="B53" s="671" t="s">
        <v>341</v>
      </c>
      <c r="C53" s="671"/>
      <c r="D53" s="671"/>
      <c r="E53" s="671"/>
    </row>
    <row r="54" spans="2:9" ht="27.75" thickBot="1">
      <c r="B54" s="6" t="s">
        <v>73</v>
      </c>
      <c r="C54" s="26" t="s">
        <v>0</v>
      </c>
      <c r="D54" s="26" t="s">
        <v>118</v>
      </c>
      <c r="E54" s="26" t="s">
        <v>116</v>
      </c>
    </row>
    <row r="55" spans="2:9" ht="18.75" thickBot="1">
      <c r="B55" s="2">
        <v>1</v>
      </c>
      <c r="C55" s="30" t="s">
        <v>117</v>
      </c>
      <c r="D55" s="95"/>
      <c r="E55" s="113">
        <f>D55*12/1000000</f>
        <v>0</v>
      </c>
    </row>
    <row r="57" spans="2:9" ht="21" customHeight="1">
      <c r="B57" s="650" t="s">
        <v>378</v>
      </c>
      <c r="C57" s="650"/>
      <c r="D57" s="650"/>
      <c r="E57" s="301"/>
    </row>
    <row r="58" spans="2:9" ht="21" thickBot="1">
      <c r="B58" s="671" t="s">
        <v>342</v>
      </c>
      <c r="C58" s="671"/>
      <c r="D58" s="671"/>
      <c r="E58" s="671"/>
      <c r="F58" s="332"/>
    </row>
    <row r="59" spans="2:9" ht="27" customHeight="1" thickBot="1">
      <c r="B59" s="6" t="s">
        <v>73</v>
      </c>
      <c r="C59" s="26" t="s">
        <v>0</v>
      </c>
      <c r="D59" s="26" t="s">
        <v>119</v>
      </c>
      <c r="E59" s="26" t="s">
        <v>120</v>
      </c>
      <c r="F59" s="26" t="s">
        <v>121</v>
      </c>
    </row>
    <row r="60" spans="2:9" ht="18.75" thickBot="1">
      <c r="B60" s="2">
        <v>1</v>
      </c>
      <c r="C60" s="30" t="s">
        <v>122</v>
      </c>
      <c r="D60" s="114">
        <f>'سرمایه گذاری ثابت و در گردش'!E6+'سرمایه گذاری ثابت و در گردش'!E7</f>
        <v>0</v>
      </c>
      <c r="E60" s="52">
        <v>0.02</v>
      </c>
      <c r="F60" s="114">
        <f>E60*D60</f>
        <v>0</v>
      </c>
    </row>
    <row r="61" spans="2:9" ht="18.75" thickBot="1">
      <c r="B61" s="2">
        <v>2</v>
      </c>
      <c r="C61" s="30" t="s">
        <v>123</v>
      </c>
      <c r="D61" s="114">
        <f>'سرمایه گذاری ثابت و در گردش'!E9</f>
        <v>0</v>
      </c>
      <c r="E61" s="52">
        <v>0.04</v>
      </c>
      <c r="F61" s="114">
        <f t="shared" ref="F61:F65" si="5">E61*D61</f>
        <v>0</v>
      </c>
    </row>
    <row r="62" spans="2:9" ht="18.75" thickBot="1">
      <c r="B62" s="2">
        <v>3</v>
      </c>
      <c r="C62" s="30" t="s">
        <v>124</v>
      </c>
      <c r="D62" s="114">
        <f>'سرمایه گذاری ثابت و در گردش'!E10</f>
        <v>0</v>
      </c>
      <c r="E62" s="52">
        <v>0.1</v>
      </c>
      <c r="F62" s="114">
        <f t="shared" si="5"/>
        <v>0</v>
      </c>
    </row>
    <row r="63" spans="2:9" ht="18.75" thickBot="1">
      <c r="B63" s="2">
        <v>4</v>
      </c>
      <c r="C63" s="2" t="s">
        <v>246</v>
      </c>
      <c r="D63" s="114">
        <f>'سرمایه گذاری ثابت و در گردش'!E11</f>
        <v>0</v>
      </c>
      <c r="E63" s="52">
        <v>0.04</v>
      </c>
      <c r="F63" s="114">
        <f t="shared" si="5"/>
        <v>0</v>
      </c>
    </row>
    <row r="64" spans="2:9" ht="18.75" thickBot="1">
      <c r="B64" s="2">
        <v>5</v>
      </c>
      <c r="C64" s="99" t="s">
        <v>155</v>
      </c>
      <c r="D64" s="205">
        <f>'سرمایه گذاری ثابت و در گردش'!E12</f>
        <v>0</v>
      </c>
      <c r="E64" s="52">
        <v>0.2</v>
      </c>
      <c r="F64" s="114">
        <f t="shared" si="5"/>
        <v>0</v>
      </c>
    </row>
    <row r="65" spans="2:6" ht="18.75" thickBot="1">
      <c r="B65" s="2">
        <v>6</v>
      </c>
      <c r="C65" s="30" t="s">
        <v>125</v>
      </c>
      <c r="D65" s="114">
        <f>'سرمایه گذاری ثابت و در گردش'!E13</f>
        <v>0</v>
      </c>
      <c r="E65" s="52">
        <v>0.1</v>
      </c>
      <c r="F65" s="114">
        <f t="shared" si="5"/>
        <v>0</v>
      </c>
    </row>
    <row r="66" spans="2:6" ht="18.75" thickBot="1">
      <c r="B66" s="664" t="s">
        <v>13</v>
      </c>
      <c r="C66" s="665"/>
      <c r="D66" s="12"/>
      <c r="E66" s="12" t="s">
        <v>126</v>
      </c>
      <c r="F66" s="116">
        <f>SUM(F60:F65)</f>
        <v>0</v>
      </c>
    </row>
    <row r="75" spans="2:6" ht="18" customHeight="1">
      <c r="B75" s="650" t="s">
        <v>379</v>
      </c>
      <c r="C75" s="650"/>
      <c r="D75" s="650"/>
      <c r="E75" s="301"/>
    </row>
    <row r="76" spans="2:6" ht="21" thickBot="1">
      <c r="B76" s="671" t="s">
        <v>343</v>
      </c>
      <c r="C76" s="671"/>
      <c r="D76" s="671"/>
      <c r="E76" s="671"/>
      <c r="F76" s="671"/>
    </row>
    <row r="77" spans="2:6" ht="41.25" thickBot="1">
      <c r="B77" s="6" t="s">
        <v>73</v>
      </c>
      <c r="C77" s="26" t="s">
        <v>0</v>
      </c>
      <c r="D77" s="26" t="s">
        <v>119</v>
      </c>
      <c r="E77" s="26" t="s">
        <v>127</v>
      </c>
      <c r="F77" s="26" t="s">
        <v>121</v>
      </c>
    </row>
    <row r="78" spans="2:6" ht="18.75" thickBot="1">
      <c r="B78" s="2">
        <v>1</v>
      </c>
      <c r="C78" s="30" t="s">
        <v>122</v>
      </c>
      <c r="D78" s="113">
        <f>'سرمایه گذاری ثابت و در گردش'!E6+'سرمایه گذاری ثابت و در گردش'!E7</f>
        <v>0</v>
      </c>
      <c r="E78" s="52">
        <v>0.05</v>
      </c>
      <c r="F78" s="114">
        <f>E78*D78</f>
        <v>0</v>
      </c>
    </row>
    <row r="79" spans="2:6" ht="18.75" thickBot="1">
      <c r="B79" s="2">
        <v>2</v>
      </c>
      <c r="C79" s="30" t="s">
        <v>123</v>
      </c>
      <c r="D79" s="113">
        <f>'سرمایه گذاری ثابت و در گردش'!E9</f>
        <v>0</v>
      </c>
      <c r="E79" s="52">
        <v>0.1</v>
      </c>
      <c r="F79" s="114">
        <f t="shared" ref="F79:F84" si="6">E79*D79</f>
        <v>0</v>
      </c>
    </row>
    <row r="80" spans="2:6" ht="18.75" thickBot="1">
      <c r="B80" s="2">
        <v>3</v>
      </c>
      <c r="C80" s="30" t="s">
        <v>226</v>
      </c>
      <c r="D80" s="113">
        <f>'سرمایه گذاری ثابت و در گردش'!E10</f>
        <v>0</v>
      </c>
      <c r="E80" s="52">
        <v>0.1</v>
      </c>
      <c r="F80" s="114">
        <f t="shared" si="6"/>
        <v>0</v>
      </c>
    </row>
    <row r="81" spans="2:8" ht="18.75" thickBot="1">
      <c r="B81" s="2">
        <v>4</v>
      </c>
      <c r="C81" s="2" t="s">
        <v>246</v>
      </c>
      <c r="D81" s="113">
        <f>'سرمایه گذاری ثابت و در گردش'!E11</f>
        <v>0</v>
      </c>
      <c r="E81" s="52">
        <v>0.1</v>
      </c>
      <c r="F81" s="114">
        <f t="shared" si="6"/>
        <v>0</v>
      </c>
    </row>
    <row r="82" spans="2:8" ht="18.75" thickBot="1">
      <c r="B82" s="2">
        <v>5</v>
      </c>
      <c r="C82" s="99" t="s">
        <v>155</v>
      </c>
      <c r="D82" s="206">
        <f>'سرمایه گذاری ثابت و در گردش'!E12</f>
        <v>0</v>
      </c>
      <c r="E82" s="52">
        <v>0.1</v>
      </c>
      <c r="F82" s="114">
        <f t="shared" si="6"/>
        <v>0</v>
      </c>
    </row>
    <row r="83" spans="2:8" ht="18.75" thickBot="1">
      <c r="B83" s="2">
        <v>6</v>
      </c>
      <c r="C83" s="30" t="s">
        <v>125</v>
      </c>
      <c r="D83" s="113">
        <f>'سرمایه گذاری ثابت و در گردش'!E13</f>
        <v>0</v>
      </c>
      <c r="E83" s="52">
        <v>0.2</v>
      </c>
      <c r="F83" s="114">
        <f t="shared" si="6"/>
        <v>0</v>
      </c>
    </row>
    <row r="84" spans="2:8" ht="18.75" thickBot="1">
      <c r="B84" s="3">
        <v>7</v>
      </c>
      <c r="C84" s="135" t="s">
        <v>158</v>
      </c>
      <c r="D84" s="206">
        <f>'سرمایه گذاری ثابت و در گردش'!E16</f>
        <v>0</v>
      </c>
      <c r="E84" s="52">
        <v>0.1</v>
      </c>
      <c r="F84" s="114">
        <f t="shared" si="6"/>
        <v>0</v>
      </c>
    </row>
    <row r="85" spans="2:8" ht="18.75" thickBot="1">
      <c r="B85" s="664" t="s">
        <v>13</v>
      </c>
      <c r="C85" s="665"/>
      <c r="D85" s="12"/>
      <c r="E85" s="12"/>
      <c r="F85" s="116">
        <f>SUM(F78:F84)</f>
        <v>0</v>
      </c>
    </row>
    <row r="88" spans="2:8" ht="21" customHeight="1">
      <c r="B88" s="650" t="s">
        <v>380</v>
      </c>
      <c r="C88" s="650"/>
      <c r="D88" s="650"/>
      <c r="E88" s="650"/>
      <c r="F88" s="650"/>
      <c r="G88" s="650"/>
      <c r="H88" s="650"/>
    </row>
    <row r="89" spans="2:8" ht="21" thickBot="1">
      <c r="B89" s="671" t="s">
        <v>344</v>
      </c>
      <c r="C89" s="671"/>
      <c r="D89" s="671"/>
      <c r="E89" s="671"/>
      <c r="F89" s="671"/>
      <c r="G89" s="671"/>
      <c r="H89" s="671"/>
    </row>
    <row r="90" spans="2:8" ht="18.75" thickBot="1">
      <c r="B90" s="669" t="s">
        <v>73</v>
      </c>
      <c r="C90" s="669" t="s">
        <v>139</v>
      </c>
      <c r="D90" s="664" t="s">
        <v>140</v>
      </c>
      <c r="E90" s="665"/>
      <c r="F90" s="664" t="s">
        <v>141</v>
      </c>
      <c r="G90" s="665"/>
      <c r="H90" s="669" t="s">
        <v>46</v>
      </c>
    </row>
    <row r="91" spans="2:8" ht="18.75" thickBot="1">
      <c r="B91" s="670"/>
      <c r="C91" s="670"/>
      <c r="D91" s="12" t="s">
        <v>142</v>
      </c>
      <c r="E91" s="12" t="s">
        <v>224</v>
      </c>
      <c r="F91" s="12" t="s">
        <v>142</v>
      </c>
      <c r="G91" s="12" t="s">
        <v>223</v>
      </c>
      <c r="H91" s="670"/>
    </row>
    <row r="92" spans="2:8" ht="18.75" thickBot="1">
      <c r="B92" s="2">
        <v>1</v>
      </c>
      <c r="C92" s="30" t="s">
        <v>133</v>
      </c>
      <c r="D92" s="107">
        <v>0</v>
      </c>
      <c r="E92" s="119">
        <f>D92*H92</f>
        <v>0</v>
      </c>
      <c r="F92" s="107">
        <v>1</v>
      </c>
      <c r="G92" s="119">
        <f>F92*H92</f>
        <v>0</v>
      </c>
      <c r="H92" s="119">
        <f>H17</f>
        <v>0</v>
      </c>
    </row>
    <row r="93" spans="2:8" ht="18.75" thickBot="1">
      <c r="B93" s="2">
        <v>2</v>
      </c>
      <c r="C93" s="30" t="s">
        <v>134</v>
      </c>
      <c r="D93" s="107">
        <v>0.7</v>
      </c>
      <c r="E93" s="119">
        <f t="shared" ref="E93:E99" si="7">D93*H93</f>
        <v>0</v>
      </c>
      <c r="F93" s="107">
        <v>0.3</v>
      </c>
      <c r="G93" s="119">
        <f t="shared" ref="G93:G99" si="8">F93*H93</f>
        <v>0</v>
      </c>
      <c r="H93" s="119">
        <f>F36</f>
        <v>0</v>
      </c>
    </row>
    <row r="94" spans="2:8" ht="18.75" thickBot="1">
      <c r="B94" s="2">
        <v>3</v>
      </c>
      <c r="C94" s="30" t="s">
        <v>135</v>
      </c>
      <c r="D94" s="107">
        <v>0.2</v>
      </c>
      <c r="E94" s="119">
        <f t="shared" si="7"/>
        <v>0</v>
      </c>
      <c r="F94" s="107">
        <v>0.8</v>
      </c>
      <c r="G94" s="119">
        <f t="shared" si="8"/>
        <v>0</v>
      </c>
      <c r="H94" s="119">
        <f>I49</f>
        <v>0</v>
      </c>
    </row>
    <row r="95" spans="2:8" ht="18.75" thickBot="1">
      <c r="B95" s="2">
        <v>4</v>
      </c>
      <c r="C95" s="30" t="s">
        <v>136</v>
      </c>
      <c r="D95" s="107">
        <v>1</v>
      </c>
      <c r="E95" s="119">
        <f t="shared" si="7"/>
        <v>0</v>
      </c>
      <c r="F95" s="107">
        <v>0</v>
      </c>
      <c r="G95" s="119">
        <f t="shared" si="8"/>
        <v>0</v>
      </c>
      <c r="H95" s="119">
        <f>E55</f>
        <v>0</v>
      </c>
    </row>
    <row r="96" spans="2:8" ht="18.75" thickBot="1">
      <c r="B96" s="2">
        <v>5</v>
      </c>
      <c r="C96" s="30" t="s">
        <v>137</v>
      </c>
      <c r="D96" s="107">
        <v>0.2</v>
      </c>
      <c r="E96" s="119">
        <f t="shared" si="7"/>
        <v>0</v>
      </c>
      <c r="F96" s="107">
        <v>0.8</v>
      </c>
      <c r="G96" s="119">
        <f t="shared" si="8"/>
        <v>0</v>
      </c>
      <c r="H96" s="119">
        <f>F66</f>
        <v>0</v>
      </c>
    </row>
    <row r="97" spans="2:9" ht="18.75" thickBot="1">
      <c r="B97" s="2">
        <v>6</v>
      </c>
      <c r="C97" s="30" t="s">
        <v>138</v>
      </c>
      <c r="D97" s="107">
        <v>1</v>
      </c>
      <c r="E97" s="119">
        <f t="shared" si="7"/>
        <v>0</v>
      </c>
      <c r="F97" s="107">
        <v>0</v>
      </c>
      <c r="G97" s="119">
        <f t="shared" si="8"/>
        <v>0</v>
      </c>
      <c r="H97" s="119">
        <f>F85</f>
        <v>0</v>
      </c>
    </row>
    <row r="98" spans="2:9" ht="35.25" customHeight="1" thickBot="1">
      <c r="B98" s="2">
        <v>7</v>
      </c>
      <c r="C98" s="50" t="s">
        <v>354</v>
      </c>
      <c r="D98" s="108">
        <v>1</v>
      </c>
      <c r="E98" s="121">
        <f t="shared" si="7"/>
        <v>0</v>
      </c>
      <c r="F98" s="108">
        <v>0</v>
      </c>
      <c r="G98" s="119">
        <f t="shared" si="8"/>
        <v>0</v>
      </c>
      <c r="H98" s="119">
        <f>SUM(H92:H97)*(I98/100)</f>
        <v>0</v>
      </c>
      <c r="I98" s="463">
        <v>5</v>
      </c>
    </row>
    <row r="99" spans="2:9" ht="34.5" thickBot="1">
      <c r="B99" s="2">
        <v>8</v>
      </c>
      <c r="C99" s="51" t="s">
        <v>353</v>
      </c>
      <c r="D99" s="109">
        <v>1</v>
      </c>
      <c r="E99" s="122">
        <f t="shared" si="7"/>
        <v>0</v>
      </c>
      <c r="F99" s="109">
        <v>0</v>
      </c>
      <c r="G99" s="119">
        <f t="shared" si="8"/>
        <v>0</v>
      </c>
      <c r="H99" s="119">
        <f>SUM(H92:H97)*(I99/100)</f>
        <v>0</v>
      </c>
      <c r="I99" s="463">
        <v>5</v>
      </c>
    </row>
    <row r="100" spans="2:9" ht="18.75" thickBot="1">
      <c r="B100" s="664" t="s">
        <v>13</v>
      </c>
      <c r="C100" s="665"/>
      <c r="D100" s="110" t="s">
        <v>36</v>
      </c>
      <c r="E100" s="120">
        <f>SUM(E92:E99)</f>
        <v>0</v>
      </c>
      <c r="F100" s="110" t="s">
        <v>36</v>
      </c>
      <c r="G100" s="120">
        <f>SUM(G92:G99)</f>
        <v>0</v>
      </c>
      <c r="H100" s="120">
        <f>SUM(H92:H99)</f>
        <v>0</v>
      </c>
    </row>
    <row r="101" spans="2:9" ht="28.5" customHeight="1">
      <c r="B101" s="129"/>
      <c r="C101" s="129"/>
      <c r="D101" s="129"/>
      <c r="E101" s="129"/>
      <c r="F101" s="129"/>
      <c r="G101" s="129"/>
      <c r="H101" s="129"/>
    </row>
    <row r="102" spans="2:9" ht="20.25" customHeight="1" thickBot="1">
      <c r="B102" s="671" t="s">
        <v>345</v>
      </c>
      <c r="C102" s="671"/>
      <c r="D102" s="671"/>
      <c r="E102" s="671"/>
      <c r="F102" s="332"/>
      <c r="G102" s="671"/>
      <c r="H102" s="671"/>
    </row>
    <row r="103" spans="2:9" ht="18.75" customHeight="1" thickBot="1">
      <c r="B103" s="666" t="s">
        <v>228</v>
      </c>
      <c r="C103" s="667"/>
      <c r="D103" s="667"/>
      <c r="E103" s="667"/>
      <c r="F103" s="667"/>
      <c r="G103" s="668"/>
      <c r="H103" s="127" t="e">
        <f>H100/F128*1000000</f>
        <v>#DIV/0!</v>
      </c>
    </row>
    <row r="111" spans="2:9" ht="21" thickBot="1">
      <c r="B111" s="671" t="s">
        <v>346</v>
      </c>
      <c r="C111" s="671"/>
      <c r="D111" s="671"/>
      <c r="E111" s="671"/>
      <c r="F111" s="671"/>
      <c r="G111" s="671"/>
      <c r="H111" s="671"/>
    </row>
    <row r="112" spans="2:9" ht="18.75" thickBot="1">
      <c r="B112" s="697" t="s">
        <v>8</v>
      </c>
      <c r="C112" s="697" t="s">
        <v>206</v>
      </c>
      <c r="D112" s="703" t="s">
        <v>188</v>
      </c>
      <c r="E112" s="697" t="s">
        <v>218</v>
      </c>
      <c r="F112" s="705" t="s">
        <v>220</v>
      </c>
      <c r="G112" s="706"/>
      <c r="H112" s="697" t="s">
        <v>221</v>
      </c>
    </row>
    <row r="113" spans="2:8" ht="24.75" customHeight="1" thickBot="1">
      <c r="B113" s="698"/>
      <c r="C113" s="698"/>
      <c r="D113" s="704"/>
      <c r="E113" s="698"/>
      <c r="F113" s="705"/>
      <c r="G113" s="706"/>
      <c r="H113" s="698"/>
    </row>
    <row r="114" spans="2:8" ht="18.75" thickBot="1">
      <c r="B114" s="102">
        <v>1</v>
      </c>
      <c r="C114" s="103">
        <f>IF(فرضیات!H21=0,0,فرضیات!C21)</f>
        <v>0</v>
      </c>
      <c r="D114" s="104">
        <f>فرضیات!$H21</f>
        <v>0</v>
      </c>
      <c r="E114" s="101"/>
      <c r="F114" s="695">
        <f>D114*E114</f>
        <v>0</v>
      </c>
      <c r="G114" s="696"/>
      <c r="H114" s="128">
        <f>F114/1000000</f>
        <v>0</v>
      </c>
    </row>
    <row r="115" spans="2:8" ht="18.75" thickBot="1">
      <c r="B115" s="102">
        <v>2</v>
      </c>
      <c r="C115" s="103">
        <f>IF(فرضیات!H22=0,0,فرضیات!C22)</f>
        <v>0</v>
      </c>
      <c r="D115" s="104">
        <f>فرضیات!$H22</f>
        <v>0</v>
      </c>
      <c r="E115" s="101"/>
      <c r="F115" s="695">
        <f>D115*E115</f>
        <v>0</v>
      </c>
      <c r="G115" s="696"/>
      <c r="H115" s="128">
        <f t="shared" ref="H115:H117" si="9">F115/1000000</f>
        <v>0</v>
      </c>
    </row>
    <row r="116" spans="2:8" ht="18.75" thickBot="1">
      <c r="B116" s="102">
        <v>3</v>
      </c>
      <c r="C116" s="103">
        <f>IF(فرضیات!H23=0,0,فرضیات!C23)</f>
        <v>0</v>
      </c>
      <c r="D116" s="104">
        <f>فرضیات!$H23</f>
        <v>0</v>
      </c>
      <c r="E116" s="101"/>
      <c r="F116" s="695">
        <f>D116*E116</f>
        <v>0</v>
      </c>
      <c r="G116" s="696"/>
      <c r="H116" s="128">
        <f t="shared" si="9"/>
        <v>0</v>
      </c>
    </row>
    <row r="117" spans="2:8" ht="18.75" thickBot="1">
      <c r="B117" s="102">
        <v>4</v>
      </c>
      <c r="C117" s="103">
        <f>IF(فرضیات!H24=0,0,فرضیات!C24)</f>
        <v>0</v>
      </c>
      <c r="D117" s="104">
        <f>فرضیات!$H24</f>
        <v>0</v>
      </c>
      <c r="E117" s="101"/>
      <c r="F117" s="695">
        <f t="shared" ref="F117" si="10">D117*E117</f>
        <v>0</v>
      </c>
      <c r="G117" s="696"/>
      <c r="H117" s="128">
        <f t="shared" si="9"/>
        <v>0</v>
      </c>
    </row>
    <row r="118" spans="2:8" ht="18.75" thickBot="1">
      <c r="B118" s="699" t="s">
        <v>208</v>
      </c>
      <c r="C118" s="700"/>
      <c r="D118" s="105">
        <f>SUM(D114:D117)</f>
        <v>0</v>
      </c>
      <c r="E118" s="106"/>
      <c r="F118" s="701">
        <f>SUM(F114:G117)</f>
        <v>0</v>
      </c>
      <c r="G118" s="702"/>
      <c r="H118" s="123">
        <f>SUM(H114:H117)</f>
        <v>0</v>
      </c>
    </row>
    <row r="119" spans="2:8">
      <c r="B119" s="163"/>
      <c r="C119" s="163" t="s">
        <v>232</v>
      </c>
      <c r="D119" s="163"/>
      <c r="E119" s="125" t="e">
        <f>AVERAGE(E114:E117)</f>
        <v>#DIV/0!</v>
      </c>
      <c r="F119" s="124"/>
      <c r="G119" s="124"/>
      <c r="H119" s="126"/>
    </row>
    <row r="121" spans="2:8" ht="21" thickBot="1">
      <c r="B121" s="671" t="s">
        <v>347</v>
      </c>
      <c r="C121" s="671"/>
      <c r="D121" s="671"/>
      <c r="E121" s="671"/>
      <c r="F121" s="671"/>
      <c r="G121" s="671"/>
    </row>
    <row r="122" spans="2:8" ht="18" customHeight="1">
      <c r="B122" s="693" t="s">
        <v>8</v>
      </c>
      <c r="C122" s="693" t="s">
        <v>206</v>
      </c>
      <c r="D122" s="707" t="s">
        <v>225</v>
      </c>
      <c r="E122" s="707" t="s">
        <v>351</v>
      </c>
      <c r="F122" s="707" t="s">
        <v>219</v>
      </c>
      <c r="G122" s="693" t="s">
        <v>222</v>
      </c>
      <c r="H122" s="693" t="s">
        <v>234</v>
      </c>
    </row>
    <row r="123" spans="2:8" ht="30.75" customHeight="1" thickBot="1">
      <c r="B123" s="709"/>
      <c r="C123" s="694"/>
      <c r="D123" s="708"/>
      <c r="E123" s="708"/>
      <c r="F123" s="708"/>
      <c r="G123" s="694"/>
      <c r="H123" s="694"/>
    </row>
    <row r="124" spans="2:8" ht="18.75" thickBot="1">
      <c r="B124" s="96">
        <v>1</v>
      </c>
      <c r="C124" s="5">
        <f>IF(فرضیات!H21=0,0,فرضیات!C21)</f>
        <v>0</v>
      </c>
      <c r="D124" s="136">
        <f>IF($H114=0,0,$H114/$H$118)</f>
        <v>0</v>
      </c>
      <c r="E124" s="104">
        <f>$H$100*$D124*1000000</f>
        <v>0</v>
      </c>
      <c r="F124" s="104">
        <f>D114</f>
        <v>0</v>
      </c>
      <c r="G124" s="104">
        <f>IF(E124=0,0,$E124/$F124)</f>
        <v>0</v>
      </c>
      <c r="H124" s="104">
        <f>IF(F124=0,0,$G$100*D124/$F124)*1000000</f>
        <v>0</v>
      </c>
    </row>
    <row r="125" spans="2:8" ht="18.75" thickBot="1">
      <c r="B125" s="96">
        <v>2</v>
      </c>
      <c r="C125" s="5">
        <f>IF(فرضیات!H22=0,0,فرضیات!C22)</f>
        <v>0</v>
      </c>
      <c r="D125" s="136">
        <f>IF($H115=0,0,$H115/$H$118)</f>
        <v>0</v>
      </c>
      <c r="E125" s="104">
        <f>$H$100*$D125*1000000</f>
        <v>0</v>
      </c>
      <c r="F125" s="104">
        <f>D115</f>
        <v>0</v>
      </c>
      <c r="G125" s="104">
        <f>IF(E125=0,0,$E125/$F125)</f>
        <v>0</v>
      </c>
      <c r="H125" s="104">
        <f t="shared" ref="H125:H127" si="11">IF(F125=0,0,$G$100*D125/$F125)*1000000</f>
        <v>0</v>
      </c>
    </row>
    <row r="126" spans="2:8" ht="18.75" thickBot="1">
      <c r="B126" s="96">
        <v>3</v>
      </c>
      <c r="C126" s="5">
        <f>IF(فرضیات!H23=0,0,فرضیات!C23)</f>
        <v>0</v>
      </c>
      <c r="D126" s="136">
        <f>IF($H116=0,0,$H116/$H$118)</f>
        <v>0</v>
      </c>
      <c r="E126" s="104">
        <f>$H$100*$D126*1000000</f>
        <v>0</v>
      </c>
      <c r="F126" s="104">
        <f>D116</f>
        <v>0</v>
      </c>
      <c r="G126" s="104">
        <f>IF(E126=0,0,$E126/$F126)</f>
        <v>0</v>
      </c>
      <c r="H126" s="104">
        <f t="shared" si="11"/>
        <v>0</v>
      </c>
    </row>
    <row r="127" spans="2:8" ht="18.75" thickBot="1">
      <c r="B127" s="96">
        <v>4</v>
      </c>
      <c r="C127" s="5">
        <f>IF(فرضیات!H24=0,0,فرضیات!C24)</f>
        <v>0</v>
      </c>
      <c r="D127" s="136">
        <f>IF($H117=0,0,$H117/$H$118)</f>
        <v>0</v>
      </c>
      <c r="E127" s="104">
        <f>$H$100*$D127*1000000</f>
        <v>0</v>
      </c>
      <c r="F127" s="104">
        <f>D117</f>
        <v>0</v>
      </c>
      <c r="G127" s="104">
        <f>IF(E127=0,0,$E127/$F127)</f>
        <v>0</v>
      </c>
      <c r="H127" s="104">
        <f t="shared" si="11"/>
        <v>0</v>
      </c>
    </row>
    <row r="128" spans="2:8" ht="18.75" thickBot="1">
      <c r="B128" s="664" t="s">
        <v>13</v>
      </c>
      <c r="C128" s="665"/>
      <c r="D128" s="137">
        <f>SUM(D124:D127)</f>
        <v>0</v>
      </c>
      <c r="E128" s="105">
        <f>SUM(E124:E127)</f>
        <v>0</v>
      </c>
      <c r="F128" s="105">
        <f>SUM(F124:F127)</f>
        <v>0</v>
      </c>
      <c r="G128" s="138"/>
      <c r="H128" s="138"/>
    </row>
  </sheetData>
  <sheetProtection password="E19D" sheet="1" objects="1" scenarios="1" formatCells="0" formatColumns="0" formatRows="0" insertColumns="0" insertRows="0"/>
  <mergeCells count="61">
    <mergeCell ref="B90:B91"/>
    <mergeCell ref="C90:C91"/>
    <mergeCell ref="D90:E90"/>
    <mergeCell ref="F90:G90"/>
    <mergeCell ref="B89:H89"/>
    <mergeCell ref="H90:H91"/>
    <mergeCell ref="B128:C128"/>
    <mergeCell ref="B121:G121"/>
    <mergeCell ref="D122:D123"/>
    <mergeCell ref="E122:E123"/>
    <mergeCell ref="F122:F123"/>
    <mergeCell ref="G122:G123"/>
    <mergeCell ref="B122:B123"/>
    <mergeCell ref="C122:C123"/>
    <mergeCell ref="H122:H123"/>
    <mergeCell ref="B103:G103"/>
    <mergeCell ref="F114:G114"/>
    <mergeCell ref="F115:G115"/>
    <mergeCell ref="F116:G116"/>
    <mergeCell ref="F117:G117"/>
    <mergeCell ref="H112:H113"/>
    <mergeCell ref="B118:C118"/>
    <mergeCell ref="F118:G118"/>
    <mergeCell ref="B112:B113"/>
    <mergeCell ref="C112:C113"/>
    <mergeCell ref="D112:D113"/>
    <mergeCell ref="E112:E113"/>
    <mergeCell ref="F112:G113"/>
    <mergeCell ref="B111:H111"/>
    <mergeCell ref="B2:F2"/>
    <mergeCell ref="B29:B31"/>
    <mergeCell ref="B66:C66"/>
    <mergeCell ref="B85:C85"/>
    <mergeCell ref="B57:D57"/>
    <mergeCell ref="B75:D75"/>
    <mergeCell ref="B17:F17"/>
    <mergeCell ref="B25:B28"/>
    <mergeCell ref="B19:E19"/>
    <mergeCell ref="B3:D3"/>
    <mergeCell ref="B21:B22"/>
    <mergeCell ref="C21:C22"/>
    <mergeCell ref="D21:D22"/>
    <mergeCell ref="B58:E58"/>
    <mergeCell ref="B39:F39"/>
    <mergeCell ref="B32:C32"/>
    <mergeCell ref="E21:E22"/>
    <mergeCell ref="B23:B24"/>
    <mergeCell ref="F21:F22"/>
    <mergeCell ref="B102:E102"/>
    <mergeCell ref="G102:H102"/>
    <mergeCell ref="B34:E34"/>
    <mergeCell ref="E32:F32"/>
    <mergeCell ref="B53:E53"/>
    <mergeCell ref="B52:D52"/>
    <mergeCell ref="B36:E36"/>
    <mergeCell ref="B49:H49"/>
    <mergeCell ref="B33:E33"/>
    <mergeCell ref="B35:E35"/>
    <mergeCell ref="B88:H88"/>
    <mergeCell ref="B76:F76"/>
    <mergeCell ref="B100:C100"/>
  </mergeCells>
  <conditionalFormatting sqref="E114:E117">
    <cfRule type="cellIs" dxfId="2" priority="9" operator="lessThan">
      <formula>$H$103</formula>
    </cfRule>
    <cfRule type="cellIs" dxfId="1" priority="10" operator="lessThan">
      <formula>$G124</formula>
    </cfRule>
  </conditionalFormatting>
  <pageMargins left="0.59055118110236227" right="0.98425196850393704" top="1.1811023622047245" bottom="0.59055118110236227" header="0.39370078740157483" footer="0.39370078740157483"/>
  <pageSetup paperSize="9" orientation="portrait" r:id="rId1"/>
  <headerFooter>
    <oddHeader>&amp;C&amp;"B Titr,Bold"&amp;10اداره امور اقتصادی، دانش بنیان و سرمایه گذاری
 دانشگاه آزاد اسلامی واحد نجف آباد</oddHead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6"/>
  <sheetViews>
    <sheetView showGridLines="0" showRowColHeaders="0" rightToLeft="1" view="pageBreakPreview" topLeftCell="A19" zoomScale="98" zoomScaleNormal="100" zoomScaleSheetLayoutView="98" workbookViewId="0">
      <selection activeCell="D32" sqref="D32"/>
    </sheetView>
  </sheetViews>
  <sheetFormatPr defaultColWidth="9.140625" defaultRowHeight="18"/>
  <cols>
    <col min="1" max="1" width="2.42578125" style="22" customWidth="1"/>
    <col min="2" max="2" width="4.7109375" style="22" customWidth="1"/>
    <col min="3" max="3" width="31.85546875" style="22" customWidth="1"/>
    <col min="4" max="5" width="13.28515625" style="22" customWidth="1"/>
    <col min="6" max="6" width="11.85546875" style="22" customWidth="1"/>
    <col min="7" max="16384" width="9.140625" style="22"/>
  </cols>
  <sheetData>
    <row r="1" spans="2:7" ht="23.25" customHeight="1">
      <c r="B1" s="650" t="s">
        <v>381</v>
      </c>
      <c r="C1" s="650"/>
      <c r="D1" s="650"/>
      <c r="E1" s="450"/>
    </row>
    <row r="2" spans="2:7" ht="21" customHeight="1">
      <c r="B2" s="650" t="s">
        <v>382</v>
      </c>
      <c r="C2" s="650"/>
      <c r="D2" s="650"/>
      <c r="E2" s="650"/>
      <c r="F2" s="650"/>
      <c r="G2" s="650"/>
    </row>
    <row r="3" spans="2:7" ht="21" thickBot="1">
      <c r="B3" s="674" t="s">
        <v>384</v>
      </c>
      <c r="C3" s="674"/>
      <c r="D3" s="674"/>
      <c r="E3" s="674"/>
      <c r="F3" s="674"/>
      <c r="G3" s="674"/>
    </row>
    <row r="4" spans="2:7" ht="18.75" thickBot="1">
      <c r="B4" s="57" t="s">
        <v>8</v>
      </c>
      <c r="C4" s="59" t="s">
        <v>0</v>
      </c>
      <c r="D4" s="59" t="s">
        <v>162</v>
      </c>
      <c r="E4" s="6" t="s">
        <v>163</v>
      </c>
    </row>
    <row r="5" spans="2:7" ht="18.75" thickBot="1">
      <c r="B5" s="2">
        <v>1</v>
      </c>
      <c r="C5" s="99" t="s">
        <v>149</v>
      </c>
      <c r="D5" s="130">
        <f>E5*1000000</f>
        <v>0</v>
      </c>
      <c r="E5" s="145">
        <f>'زمین و ساختمان'!I6</f>
        <v>0</v>
      </c>
    </row>
    <row r="6" spans="2:7" ht="18.75" thickBot="1">
      <c r="B6" s="2">
        <v>2</v>
      </c>
      <c r="C6" s="99" t="s">
        <v>150</v>
      </c>
      <c r="D6" s="130">
        <f t="shared" ref="D6:D14" si="0">E6*1000000</f>
        <v>0</v>
      </c>
      <c r="E6" s="145">
        <f>'زمین و ساختمان'!H22</f>
        <v>0</v>
      </c>
    </row>
    <row r="7" spans="2:7" ht="18.75" thickBot="1">
      <c r="B7" s="2">
        <v>3</v>
      </c>
      <c r="C7" s="99" t="s">
        <v>151</v>
      </c>
      <c r="D7" s="130">
        <f t="shared" si="0"/>
        <v>0</v>
      </c>
      <c r="E7" s="145">
        <f>'زمین و ساختمان'!F32</f>
        <v>0</v>
      </c>
    </row>
    <row r="8" spans="2:7" ht="29.25" thickBot="1">
      <c r="B8" s="2">
        <v>4</v>
      </c>
      <c r="C8" s="99" t="s">
        <v>152</v>
      </c>
      <c r="D8" s="130">
        <f t="shared" si="0"/>
        <v>0</v>
      </c>
      <c r="E8" s="145">
        <f>'زمین و ساختمان'!I7</f>
        <v>0</v>
      </c>
    </row>
    <row r="9" spans="2:7" ht="18.75" thickBot="1">
      <c r="B9" s="2">
        <v>5</v>
      </c>
      <c r="C9" s="99" t="s">
        <v>153</v>
      </c>
      <c r="D9" s="130">
        <f t="shared" si="0"/>
        <v>0</v>
      </c>
      <c r="E9" s="145">
        <f>'ماشین آلات و تجهیزات'!I17</f>
        <v>0</v>
      </c>
    </row>
    <row r="10" spans="2:7" ht="18.75" thickBot="1">
      <c r="B10" s="2">
        <v>6</v>
      </c>
      <c r="C10" s="99" t="s">
        <v>154</v>
      </c>
      <c r="D10" s="130">
        <f t="shared" si="0"/>
        <v>0</v>
      </c>
      <c r="E10" s="145">
        <f>'ماشین آلات و تجهیزات'!G33</f>
        <v>0</v>
      </c>
    </row>
    <row r="11" spans="2:7" ht="18.75" thickBot="1">
      <c r="B11" s="2">
        <v>7</v>
      </c>
      <c r="C11" s="2" t="s">
        <v>246</v>
      </c>
      <c r="D11" s="130">
        <f t="shared" si="0"/>
        <v>0</v>
      </c>
      <c r="E11" s="145">
        <f>'ماشین آلات و تجهیزات'!F42</f>
        <v>0</v>
      </c>
    </row>
    <row r="12" spans="2:7" ht="18.75" thickBot="1">
      <c r="B12" s="2">
        <v>8</v>
      </c>
      <c r="C12" s="99" t="s">
        <v>155</v>
      </c>
      <c r="D12" s="130">
        <f t="shared" si="0"/>
        <v>0</v>
      </c>
      <c r="E12" s="145">
        <f>'ماشین آلات و تجهیزات'!F43</f>
        <v>0</v>
      </c>
    </row>
    <row r="13" spans="2:7" ht="18.75" thickBot="1">
      <c r="B13" s="2">
        <v>9</v>
      </c>
      <c r="C13" s="30" t="s">
        <v>125</v>
      </c>
      <c r="D13" s="130">
        <f t="shared" si="0"/>
        <v>0</v>
      </c>
      <c r="E13" s="145">
        <f>'ماشین آلات و تجهیزات'!F44</f>
        <v>0</v>
      </c>
    </row>
    <row r="14" spans="2:7" ht="18.75" thickBot="1">
      <c r="B14" s="2">
        <v>10</v>
      </c>
      <c r="C14" s="99" t="s">
        <v>156</v>
      </c>
      <c r="D14" s="130">
        <f t="shared" si="0"/>
        <v>0</v>
      </c>
      <c r="E14" s="145">
        <f>'ماشین آلات و تجهیزات'!F45</f>
        <v>0</v>
      </c>
    </row>
    <row r="15" spans="2:7" ht="18.75" thickBot="1">
      <c r="B15" s="37">
        <v>11</v>
      </c>
      <c r="C15" s="134" t="s">
        <v>157</v>
      </c>
      <c r="D15" s="131">
        <f>SUM(D5:D14)</f>
        <v>0</v>
      </c>
      <c r="E15" s="161">
        <f>SUM(E5:E14)</f>
        <v>0</v>
      </c>
    </row>
    <row r="16" spans="2:7" ht="18.75" thickBot="1">
      <c r="B16" s="36">
        <v>12</v>
      </c>
      <c r="C16" s="135" t="s">
        <v>158</v>
      </c>
      <c r="D16" s="132">
        <f>E16*1000000</f>
        <v>0</v>
      </c>
      <c r="E16" s="145">
        <f>E27</f>
        <v>0</v>
      </c>
    </row>
    <row r="17" spans="2:6" ht="29.25" thickBot="1">
      <c r="B17" s="37">
        <v>13</v>
      </c>
      <c r="C17" s="134" t="s">
        <v>159</v>
      </c>
      <c r="D17" s="131">
        <f>D16+D15</f>
        <v>0</v>
      </c>
      <c r="E17" s="162">
        <f>E16+E15</f>
        <v>0</v>
      </c>
    </row>
    <row r="18" spans="2:6" ht="18.75" thickBot="1">
      <c r="B18" s="36">
        <v>14</v>
      </c>
      <c r="C18" s="135" t="s">
        <v>160</v>
      </c>
      <c r="D18" s="132">
        <f>E18*1000000</f>
        <v>0</v>
      </c>
      <c r="E18" s="145">
        <f>F36</f>
        <v>0</v>
      </c>
    </row>
    <row r="19" spans="2:6" ht="29.25" thickBot="1">
      <c r="B19" s="58">
        <v>15</v>
      </c>
      <c r="C19" s="100" t="s">
        <v>161</v>
      </c>
      <c r="D19" s="133">
        <f>D17+D18</f>
        <v>0</v>
      </c>
      <c r="E19" s="142">
        <f>E17+E18</f>
        <v>0</v>
      </c>
    </row>
    <row r="20" spans="2:6" ht="8.25" customHeight="1"/>
    <row r="21" spans="2:6" ht="25.5">
      <c r="B21" s="650" t="s">
        <v>383</v>
      </c>
      <c r="C21" s="650"/>
      <c r="D21" s="650"/>
    </row>
    <row r="22" spans="2:6" ht="18.75" customHeight="1" thickBot="1">
      <c r="B22" s="671" t="s">
        <v>385</v>
      </c>
      <c r="C22" s="671"/>
      <c r="D22" s="671"/>
      <c r="E22" s="671"/>
      <c r="F22" s="674"/>
    </row>
    <row r="23" spans="2:6" ht="18.75" thickBot="1">
      <c r="B23" s="40" t="s">
        <v>73</v>
      </c>
      <c r="C23" s="59" t="s">
        <v>0</v>
      </c>
      <c r="D23" s="6" t="s">
        <v>215</v>
      </c>
      <c r="E23" s="304" t="s">
        <v>216</v>
      </c>
      <c r="F23" s="334"/>
    </row>
    <row r="24" spans="2:6" ht="41.25" thickBot="1">
      <c r="B24" s="28">
        <v>1</v>
      </c>
      <c r="C24" s="41" t="s">
        <v>352</v>
      </c>
      <c r="D24" s="139"/>
      <c r="E24" s="140">
        <f>D24/1000000</f>
        <v>0</v>
      </c>
    </row>
    <row r="25" spans="2:6" ht="18.75" thickBot="1">
      <c r="B25" s="2">
        <v>2</v>
      </c>
      <c r="C25" s="99" t="s">
        <v>74</v>
      </c>
      <c r="D25" s="143">
        <f>(F25/100)*'هزینه تولید'!F36*1000000</f>
        <v>0</v>
      </c>
      <c r="E25" s="140">
        <f t="shared" ref="E25:E26" si="1">D25/1000000</f>
        <v>0</v>
      </c>
      <c r="F25" s="464">
        <v>2</v>
      </c>
    </row>
    <row r="26" spans="2:6" ht="29.25" thickBot="1">
      <c r="B26" s="2">
        <v>3</v>
      </c>
      <c r="C26" s="99" t="s">
        <v>229</v>
      </c>
      <c r="D26" s="454">
        <f>('هزینه تولید'!I49+'هزینه تولید'!H17)/(365/15)*1000000</f>
        <v>0</v>
      </c>
      <c r="E26" s="140">
        <f t="shared" si="1"/>
        <v>0</v>
      </c>
      <c r="F26" s="464">
        <v>15</v>
      </c>
    </row>
    <row r="27" spans="2:6" ht="18.75" thickBot="1">
      <c r="B27" s="59" t="s">
        <v>13</v>
      </c>
      <c r="C27" s="60"/>
      <c r="D27" s="141">
        <f>SUM(D24:D26)</f>
        <v>0</v>
      </c>
      <c r="E27" s="142">
        <f>SUM(E24:E26)</f>
        <v>0</v>
      </c>
    </row>
    <row r="28" spans="2:6" ht="8.25" customHeight="1"/>
    <row r="29" spans="2:6" ht="25.5">
      <c r="B29" s="650" t="s">
        <v>387</v>
      </c>
      <c r="C29" s="650"/>
      <c r="D29" s="650"/>
      <c r="E29" s="301"/>
    </row>
    <row r="30" spans="2:6" ht="21" thickBot="1">
      <c r="B30" s="671" t="s">
        <v>386</v>
      </c>
      <c r="C30" s="671"/>
      <c r="D30" s="671"/>
      <c r="E30" s="671"/>
      <c r="F30" s="671"/>
    </row>
    <row r="31" spans="2:6" ht="18.75" thickBot="1">
      <c r="B31" s="6" t="s">
        <v>8</v>
      </c>
      <c r="C31" s="59" t="s">
        <v>0</v>
      </c>
      <c r="D31" s="59" t="s">
        <v>196</v>
      </c>
      <c r="E31" s="59" t="s">
        <v>164</v>
      </c>
      <c r="F31" s="6" t="s">
        <v>165</v>
      </c>
    </row>
    <row r="32" spans="2:6" ht="32.25" thickBot="1">
      <c r="B32" s="2">
        <v>1</v>
      </c>
      <c r="C32" s="144" t="s">
        <v>75</v>
      </c>
      <c r="D32" s="465">
        <f>فرضیات!$D$15</f>
        <v>3</v>
      </c>
      <c r="E32" s="130">
        <f>'هزینه تولید'!H92*'سرمایه گذاری ثابت و در گردش'!D32/12*1000000</f>
        <v>0</v>
      </c>
      <c r="F32" s="148">
        <f>E32/1000000</f>
        <v>0</v>
      </c>
    </row>
    <row r="33" spans="2:6" ht="19.5" thickBot="1">
      <c r="B33" s="2">
        <v>2</v>
      </c>
      <c r="C33" s="144" t="s">
        <v>76</v>
      </c>
      <c r="D33" s="465">
        <f>فرضیات!$D$15</f>
        <v>3</v>
      </c>
      <c r="E33" s="130">
        <f>'هزینه تولید'!H93*'سرمایه گذاری ثابت و در گردش'!D33/12*1000000</f>
        <v>0</v>
      </c>
      <c r="F33" s="148">
        <f t="shared" ref="F33:F35" si="2">E33/1000000</f>
        <v>0</v>
      </c>
    </row>
    <row r="34" spans="2:6" ht="19.5" thickBot="1">
      <c r="B34" s="2">
        <v>3</v>
      </c>
      <c r="C34" s="144" t="s">
        <v>117</v>
      </c>
      <c r="D34" s="465">
        <f>فرضیات!$D$15</f>
        <v>3</v>
      </c>
      <c r="E34" s="130">
        <f>('هزینه تولید'!H95)*'سرمایه گذاری ثابت و در گردش'!D34/12*1000000</f>
        <v>0</v>
      </c>
      <c r="F34" s="148">
        <f t="shared" si="2"/>
        <v>0</v>
      </c>
    </row>
    <row r="35" spans="2:6" ht="32.25" thickBot="1">
      <c r="B35" s="2">
        <v>4</v>
      </c>
      <c r="C35" s="144" t="s">
        <v>230</v>
      </c>
      <c r="D35" s="149">
        <v>0.5</v>
      </c>
      <c r="E35" s="130">
        <f>('هزینه تولید'!H94+'هزینه تولید'!H96)*'سرمایه گذاری ثابت و در گردش'!D35/12*1000000</f>
        <v>0</v>
      </c>
      <c r="F35" s="148">
        <f t="shared" si="2"/>
        <v>0</v>
      </c>
    </row>
    <row r="36" spans="2:6" ht="18.75" thickBot="1">
      <c r="B36" s="664" t="s">
        <v>13</v>
      </c>
      <c r="C36" s="675"/>
      <c r="D36" s="675"/>
      <c r="E36" s="147">
        <f>SUM(E32:E35)</f>
        <v>0</v>
      </c>
      <c r="F36" s="146">
        <f>SUM(F32:F35)</f>
        <v>0</v>
      </c>
    </row>
  </sheetData>
  <sheetProtection password="E19D" sheet="1" objects="1" scenarios="1" formatCells="0" formatColumns="0" formatRows="0" insertColumns="0" insertRows="0"/>
  <mergeCells count="9">
    <mergeCell ref="B1:D1"/>
    <mergeCell ref="B3:G3"/>
    <mergeCell ref="B36:D36"/>
    <mergeCell ref="B30:F30"/>
    <mergeCell ref="B21:D21"/>
    <mergeCell ref="B2:D2"/>
    <mergeCell ref="E2:G2"/>
    <mergeCell ref="B29:D29"/>
    <mergeCell ref="B22:F22"/>
  </mergeCells>
  <pageMargins left="0.59055118110236227" right="0.98425196850393704" top="1.1811023622047245" bottom="0.59055118110236227" header="0.39370078740157483" footer="0.39370078740157483"/>
  <pageSetup paperSize="9" orientation="portrait" r:id="rId1"/>
  <headerFooter>
    <oddHeader>&amp;C&amp;"B Titr,Bold"&amp;10اداره امور اقتصادی، دانش بنیان و سرمایه گذاری
 دانشگاه آزاد اسلامی واحد نجف آباد</oddHeader>
  </headerFooter>
  <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G37"/>
  <sheetViews>
    <sheetView rightToLeft="1" view="pageBreakPreview" topLeftCell="A24" zoomScale="130" zoomScaleNormal="100" zoomScaleSheetLayoutView="130" workbookViewId="0">
      <selection activeCell="C36" sqref="C36"/>
    </sheetView>
  </sheetViews>
  <sheetFormatPr defaultColWidth="9.140625" defaultRowHeight="18"/>
  <cols>
    <col min="1" max="1" width="1" style="22" customWidth="1"/>
    <col min="2" max="2" width="20.28515625" style="22" customWidth="1"/>
    <col min="3" max="3" width="11.5703125" style="22" customWidth="1"/>
    <col min="4" max="4" width="11.85546875" style="22" customWidth="1"/>
    <col min="5" max="5" width="10.140625" style="22" customWidth="1"/>
    <col min="6" max="6" width="11.5703125" style="22" customWidth="1"/>
    <col min="7" max="7" width="11.85546875" style="22" customWidth="1"/>
    <col min="8" max="16384" width="9.140625" style="22"/>
  </cols>
  <sheetData>
    <row r="1" spans="2:7" ht="23.25" thickBot="1">
      <c r="B1" s="449" t="s">
        <v>388</v>
      </c>
    </row>
    <row r="2" spans="2:7" ht="19.5" customHeight="1" thickBot="1">
      <c r="B2" s="213" t="s">
        <v>255</v>
      </c>
      <c r="C2" s="214">
        <v>0</v>
      </c>
      <c r="D2" s="214">
        <v>0</v>
      </c>
      <c r="E2" s="214">
        <v>0</v>
      </c>
      <c r="F2" s="214">
        <v>0</v>
      </c>
      <c r="G2" s="214">
        <v>0</v>
      </c>
    </row>
    <row r="3" spans="2:7" ht="19.5" customHeight="1">
      <c r="B3" s="451"/>
      <c r="C3" s="451"/>
      <c r="D3" s="451"/>
      <c r="E3" s="451"/>
      <c r="F3" s="451"/>
      <c r="G3" s="451"/>
    </row>
    <row r="4" spans="2:7" ht="21" customHeight="1">
      <c r="B4" s="650" t="s">
        <v>389</v>
      </c>
      <c r="C4" s="650"/>
      <c r="E4" s="336"/>
    </row>
    <row r="5" spans="2:7" ht="21" thickBot="1">
      <c r="B5" s="671" t="s">
        <v>391</v>
      </c>
      <c r="C5" s="671"/>
      <c r="D5" s="671"/>
      <c r="E5" s="671"/>
      <c r="F5" s="674"/>
      <c r="G5" s="332"/>
    </row>
    <row r="6" spans="2:7" ht="18.75" thickBot="1">
      <c r="B6" s="49" t="s">
        <v>0</v>
      </c>
      <c r="C6" s="62" t="s">
        <v>128</v>
      </c>
      <c r="D6" s="62" t="s">
        <v>129</v>
      </c>
      <c r="E6" s="62" t="s">
        <v>130</v>
      </c>
      <c r="F6" s="62" t="s">
        <v>131</v>
      </c>
      <c r="G6" s="62" t="s">
        <v>132</v>
      </c>
    </row>
    <row r="7" spans="2:7" ht="18.75" thickBot="1">
      <c r="B7" s="63" t="s">
        <v>236</v>
      </c>
      <c r="C7" s="154">
        <f>فرضیات!D$20</f>
        <v>0.3</v>
      </c>
      <c r="D7" s="154">
        <f>فرضیات!E$20</f>
        <v>0.5</v>
      </c>
      <c r="E7" s="154">
        <f>فرضیات!F$20</f>
        <v>0.7</v>
      </c>
      <c r="F7" s="154">
        <f>فرضیات!G$20</f>
        <v>1</v>
      </c>
      <c r="G7" s="154">
        <f>فرضیات!H$20</f>
        <v>1</v>
      </c>
    </row>
    <row r="8" spans="2:7" ht="18.75" thickBot="1">
      <c r="B8" s="63" t="s">
        <v>143</v>
      </c>
      <c r="C8" s="155">
        <f>فرضیات!D$25</f>
        <v>0</v>
      </c>
      <c r="D8" s="155">
        <f>فرضیات!E$25</f>
        <v>0</v>
      </c>
      <c r="E8" s="155">
        <f>فرضیات!F$25</f>
        <v>0</v>
      </c>
      <c r="F8" s="155">
        <f>فرضیات!G$25</f>
        <v>0</v>
      </c>
      <c r="G8" s="155">
        <f>فرضیات!H$25</f>
        <v>0</v>
      </c>
    </row>
    <row r="9" spans="2:7" ht="18.75" thickBot="1">
      <c r="B9" s="63" t="s">
        <v>144</v>
      </c>
      <c r="C9" s="150">
        <f>'جدول محاسبات'!F21/1000000</f>
        <v>0</v>
      </c>
      <c r="D9" s="150">
        <f>'جدول محاسبات'!G21/1000000</f>
        <v>0</v>
      </c>
      <c r="E9" s="150">
        <f>'جدول محاسبات'!H21/1000000</f>
        <v>0</v>
      </c>
      <c r="F9" s="150">
        <f>'جدول محاسبات'!I21/1000000</f>
        <v>0</v>
      </c>
      <c r="G9" s="150">
        <f>'جدول محاسبات'!J21/1000000</f>
        <v>0</v>
      </c>
    </row>
    <row r="10" spans="2:7" ht="18.75" thickBot="1">
      <c r="B10" s="63" t="s">
        <v>145</v>
      </c>
      <c r="C10" s="150">
        <f>'جدول محاسبات'!F31/1000000</f>
        <v>0</v>
      </c>
      <c r="D10" s="150">
        <f>'جدول محاسبات'!G31/1000000</f>
        <v>0</v>
      </c>
      <c r="E10" s="150">
        <f>'جدول محاسبات'!H31/1000000</f>
        <v>0</v>
      </c>
      <c r="F10" s="150">
        <f>'جدول محاسبات'!I31/1000000</f>
        <v>0</v>
      </c>
      <c r="G10" s="150">
        <f>'جدول محاسبات'!J31/1000000</f>
        <v>0</v>
      </c>
    </row>
    <row r="11" spans="2:7" ht="18.75" thickBot="1">
      <c r="B11" s="63" t="s">
        <v>397</v>
      </c>
      <c r="C11" s="151">
        <f>C9-C10</f>
        <v>0</v>
      </c>
      <c r="D11" s="151">
        <f t="shared" ref="D11:G11" si="0">D9-D10</f>
        <v>0</v>
      </c>
      <c r="E11" s="151">
        <f t="shared" si="0"/>
        <v>0</v>
      </c>
      <c r="F11" s="151">
        <f t="shared" si="0"/>
        <v>0</v>
      </c>
      <c r="G11" s="151">
        <f t="shared" si="0"/>
        <v>0</v>
      </c>
    </row>
    <row r="12" spans="2:7" ht="18.75" thickBot="1">
      <c r="B12" s="53" t="s">
        <v>409</v>
      </c>
      <c r="C12" s="152">
        <f>IF(C11&gt;0, C11*فرضیات!D14, 0)</f>
        <v>0</v>
      </c>
      <c r="D12" s="152">
        <f>IF(D11&gt;0, D11*فرضیات!D14, 0)</f>
        <v>0</v>
      </c>
      <c r="E12" s="152">
        <f>IF(E11&gt;0, E11*فرضیات!D14, 0)</f>
        <v>0</v>
      </c>
      <c r="F12" s="152">
        <f>IF(F11&gt;0, F11*فرضیات!D14, 0)</f>
        <v>0</v>
      </c>
      <c r="G12" s="152">
        <f>IF(G11&gt;0, G11*فرضیات!D14, 0)</f>
        <v>0</v>
      </c>
    </row>
    <row r="13" spans="2:7" ht="18.75" thickBot="1">
      <c r="B13" s="63" t="s">
        <v>398</v>
      </c>
      <c r="C13" s="153">
        <f>C11-C12</f>
        <v>0</v>
      </c>
      <c r="D13" s="153">
        <f t="shared" ref="D13:G13" si="1">D11-D12</f>
        <v>0</v>
      </c>
      <c r="E13" s="153">
        <f t="shared" si="1"/>
        <v>0</v>
      </c>
      <c r="F13" s="153">
        <f t="shared" si="1"/>
        <v>0</v>
      </c>
      <c r="G13" s="153">
        <f t="shared" si="1"/>
        <v>0</v>
      </c>
    </row>
    <row r="15" spans="2:7" ht="21" customHeight="1">
      <c r="B15" s="650" t="s">
        <v>390</v>
      </c>
      <c r="C15" s="650"/>
      <c r="D15" s="650"/>
      <c r="E15" s="336"/>
    </row>
    <row r="17" spans="2:4" ht="21" thickBot="1">
      <c r="B17" s="671" t="s">
        <v>392</v>
      </c>
      <c r="C17" s="671"/>
      <c r="D17" s="671"/>
    </row>
    <row r="18" spans="2:4" ht="30" customHeight="1" thickBot="1">
      <c r="B18" s="157" t="s">
        <v>146</v>
      </c>
      <c r="C18" s="466">
        <f>فرضیات!D8</f>
        <v>0</v>
      </c>
      <c r="D18" s="218" t="s">
        <v>259</v>
      </c>
    </row>
    <row r="19" spans="2:4" ht="18.75" thickBot="1">
      <c r="B19" s="159" t="s">
        <v>166</v>
      </c>
      <c r="C19" s="130">
        <f>'سرمایه گذاری ثابت و در گردش'!E17*1000000</f>
        <v>0</v>
      </c>
      <c r="D19" s="160" t="s">
        <v>260</v>
      </c>
    </row>
    <row r="20" spans="2:4" ht="18.75" thickBot="1">
      <c r="B20" s="159" t="s">
        <v>167</v>
      </c>
      <c r="C20" s="130">
        <f>'سرمایه گذاری ثابت و در گردش'!E18*1000000</f>
        <v>0</v>
      </c>
      <c r="D20" s="160" t="s">
        <v>247</v>
      </c>
    </row>
    <row r="21" spans="2:4" ht="18.75" thickBot="1">
      <c r="B21" s="215" t="s">
        <v>257</v>
      </c>
      <c r="C21" s="460">
        <f>SUM(C19:C20)</f>
        <v>0</v>
      </c>
      <c r="D21" s="215" t="s">
        <v>247</v>
      </c>
    </row>
    <row r="22" spans="2:4" ht="8.25" customHeight="1" thickBot="1">
      <c r="B22" s="216"/>
      <c r="C22" s="467"/>
      <c r="D22" s="216"/>
    </row>
    <row r="23" spans="2:4" ht="18.75" thickBot="1">
      <c r="B23" s="159" t="s">
        <v>147</v>
      </c>
      <c r="C23" s="130">
        <f>'هزینه تولید'!H118*1000000</f>
        <v>0</v>
      </c>
      <c r="D23" s="160" t="s">
        <v>247</v>
      </c>
    </row>
    <row r="24" spans="2:4" ht="18.75" thickBot="1">
      <c r="B24" s="159" t="s">
        <v>258</v>
      </c>
      <c r="C24" s="130">
        <f>'هزینه تولید'!H100*1000000</f>
        <v>0</v>
      </c>
      <c r="D24" s="160" t="s">
        <v>247</v>
      </c>
    </row>
    <row r="25" spans="2:4" ht="18.75" thickBot="1">
      <c r="B25" s="452" t="s">
        <v>402</v>
      </c>
      <c r="C25" s="461">
        <f>C23-C24</f>
        <v>0</v>
      </c>
      <c r="D25" s="160" t="s">
        <v>247</v>
      </c>
    </row>
    <row r="26" spans="2:4" ht="18.75" thickBot="1">
      <c r="B26" s="215" t="s">
        <v>399</v>
      </c>
      <c r="C26" s="460">
        <f>C25-(C25*فرضیات!D14)</f>
        <v>0</v>
      </c>
      <c r="D26" s="215" t="s">
        <v>247</v>
      </c>
    </row>
    <row r="27" spans="2:4" ht="8.25" customHeight="1" thickBot="1">
      <c r="B27" s="216"/>
      <c r="C27" s="217"/>
      <c r="D27" s="216"/>
    </row>
    <row r="28" spans="2:4" ht="18.75" customHeight="1" thickBot="1">
      <c r="B28" s="159" t="s">
        <v>404</v>
      </c>
      <c r="C28" s="130" t="e">
        <f>C29*C18</f>
        <v>#DIV/0!</v>
      </c>
      <c r="D28" s="218" t="s">
        <v>259</v>
      </c>
    </row>
    <row r="29" spans="2:4" ht="18.75" thickBot="1">
      <c r="B29" s="159" t="s">
        <v>405</v>
      </c>
      <c r="C29" s="164" t="e">
        <f>'هزینه تولید'!E100/('هزینه تولید'!H118-'هزینه تولید'!G100)</f>
        <v>#DIV/0!</v>
      </c>
      <c r="D29" s="160" t="s">
        <v>142</v>
      </c>
    </row>
    <row r="30" spans="2:4" ht="18.75" thickBot="1">
      <c r="B30" s="159" t="s">
        <v>261</v>
      </c>
      <c r="C30" s="203" t="e">
        <f>'جدول محاسبات'!D47</f>
        <v>#NUM!</v>
      </c>
      <c r="D30" s="160" t="s">
        <v>142</v>
      </c>
    </row>
    <row r="31" spans="2:4" ht="18.75" thickBot="1">
      <c r="B31" s="159" t="s">
        <v>403</v>
      </c>
      <c r="C31" s="203" t="e">
        <f>C25/C21</f>
        <v>#DIV/0!</v>
      </c>
      <c r="D31" s="160" t="s">
        <v>142</v>
      </c>
    </row>
    <row r="32" spans="2:4" ht="18.75" hidden="1" thickBot="1">
      <c r="B32" s="159" t="s">
        <v>401</v>
      </c>
      <c r="C32" s="203" t="e">
        <f>(C25+('هزینه تولید'!H99)*1000000)/C21</f>
        <v>#DIV/0!</v>
      </c>
      <c r="D32" s="160" t="s">
        <v>142</v>
      </c>
    </row>
    <row r="33" spans="2:4" ht="18.75" thickBot="1">
      <c r="B33" s="157" t="s">
        <v>406</v>
      </c>
      <c r="C33" s="462" t="e">
        <f>(C21/C25)*12</f>
        <v>#DIV/0!</v>
      </c>
      <c r="D33" s="158" t="s">
        <v>233</v>
      </c>
    </row>
    <row r="34" spans="2:4" ht="18.75" hidden="1" thickBot="1">
      <c r="B34" s="157" t="s">
        <v>400</v>
      </c>
      <c r="C34" s="207" t="e">
        <f>(C21/(C25+('هزینه تولید'!H99*1000000+'هزینه تولید'!H97*1000000)))*12</f>
        <v>#DIV/0!</v>
      </c>
      <c r="D34" s="158" t="s">
        <v>233</v>
      </c>
    </row>
    <row r="35" spans="2:4" ht="18.75" thickBot="1">
      <c r="B35" s="157" t="s">
        <v>407</v>
      </c>
      <c r="C35" s="130" t="e">
        <f>C21/'هزینه تولید'!D32</f>
        <v>#DIV/0!</v>
      </c>
      <c r="D35" s="158" t="s">
        <v>408</v>
      </c>
    </row>
    <row r="36" spans="2:4" ht="18.75" thickBot="1">
      <c r="B36" s="157" t="s">
        <v>231</v>
      </c>
      <c r="C36" s="130">
        <f>'جدول محاسبات'!D46</f>
        <v>0</v>
      </c>
      <c r="D36" s="158" t="s">
        <v>260</v>
      </c>
    </row>
    <row r="37" spans="2:4">
      <c r="B37" s="54"/>
      <c r="C37" s="156"/>
      <c r="D37" s="55"/>
    </row>
  </sheetData>
  <sheetProtection password="E19D" sheet="1" objects="1" scenarios="1" formatCells="0" formatColumns="0" formatRows="0" insertColumns="0" insertRows="0"/>
  <mergeCells count="4">
    <mergeCell ref="B17:D17"/>
    <mergeCell ref="B15:D15"/>
    <mergeCell ref="B5:F5"/>
    <mergeCell ref="B4:C4"/>
  </mergeCells>
  <conditionalFormatting sqref="C30:C32">
    <cfRule type="cellIs" dxfId="0" priority="1" operator="lessThan">
      <formula>0</formula>
    </cfRule>
  </conditionalFormatting>
  <pageMargins left="0.59055118110236227" right="0.98425196850393704" top="1.1811023622047245" bottom="0.59055118110236227" header="0.39370078740157483" footer="0.39370078740157483"/>
  <pageSetup paperSize="9" orientation="portrait" r:id="rId1"/>
  <headerFooter>
    <oddHeader>&amp;C&amp;"B Titr,Bold"&amp;10اداره امور اقتصادی، دانش بنیان و سرمایه گذاری
 دانشگاه آزاد اسلامی واحد نجف آباد</oddHeader>
  </headerFooter>
  <drawing r:id="rId2"/>
  <legacyDrawing r:id="rId3"/>
  <legacyDrawingHF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5"/>
  <sheetViews>
    <sheetView showGridLines="0" showRowColHeaders="0" rightToLeft="1" view="pageBreakPreview" zoomScale="60" zoomScaleNormal="75" workbookViewId="0">
      <selection activeCell="D46" sqref="D46:E46"/>
    </sheetView>
  </sheetViews>
  <sheetFormatPr defaultColWidth="18.85546875" defaultRowHeight="21"/>
  <cols>
    <col min="1" max="1" width="1.85546875" style="165" customWidth="1"/>
    <col min="2" max="2" width="11.5703125" style="165" customWidth="1"/>
    <col min="3" max="3" width="31.42578125" style="165" customWidth="1"/>
    <col min="4" max="4" width="6" style="167" customWidth="1"/>
    <col min="5" max="5" width="15.140625" style="167" customWidth="1"/>
    <col min="6" max="9" width="15.42578125" style="165" customWidth="1"/>
    <col min="10" max="10" width="16" style="165" customWidth="1"/>
    <col min="11" max="16384" width="18.85546875" style="165"/>
  </cols>
  <sheetData>
    <row r="1" spans="2:17" ht="9.75" customHeight="1">
      <c r="C1" s="166"/>
    </row>
    <row r="2" spans="2:17" ht="9.75" customHeight="1">
      <c r="C2" s="166"/>
    </row>
    <row r="3" spans="2:17" ht="18.75" customHeight="1">
      <c r="B3" s="168" t="s">
        <v>244</v>
      </c>
      <c r="C3" s="720">
        <f>فرضیات!F3</f>
        <v>0</v>
      </c>
      <c r="D3" s="721"/>
      <c r="E3" s="721"/>
      <c r="F3" s="722"/>
      <c r="G3" s="169" t="s">
        <v>243</v>
      </c>
      <c r="H3" s="710" t="str">
        <f>فرضیات!E3&amp;" از  "&amp;فرضیات!C3</f>
        <v>_ از  هسته …………..</v>
      </c>
      <c r="I3" s="711"/>
      <c r="J3" s="170" t="str">
        <f>"تاریخ:"&amp;" "&amp;فرضیات!D3</f>
        <v xml:space="preserve">تاریخ: </v>
      </c>
    </row>
    <row r="4" spans="2:17" ht="9.75" customHeight="1">
      <c r="C4" s="166"/>
    </row>
    <row r="5" spans="2:17" ht="14.25" customHeight="1">
      <c r="C5" s="712" t="s">
        <v>168</v>
      </c>
      <c r="D5" s="714" t="s">
        <v>169</v>
      </c>
      <c r="E5" s="171">
        <v>0</v>
      </c>
      <c r="F5" s="196">
        <v>1</v>
      </c>
      <c r="G5" s="171">
        <v>2</v>
      </c>
      <c r="H5" s="171">
        <v>3</v>
      </c>
      <c r="I5" s="171">
        <v>4</v>
      </c>
      <c r="J5" s="171">
        <v>5</v>
      </c>
    </row>
    <row r="6" spans="2:17" ht="21.75" thickBot="1">
      <c r="C6" s="713"/>
      <c r="D6" s="715"/>
      <c r="E6" s="172">
        <v>1398</v>
      </c>
      <c r="F6" s="197">
        <f>E6+1</f>
        <v>1399</v>
      </c>
      <c r="G6" s="197">
        <f t="shared" ref="G6:I6" si="0">F6+1</f>
        <v>1400</v>
      </c>
      <c r="H6" s="197">
        <f t="shared" si="0"/>
        <v>1401</v>
      </c>
      <c r="I6" s="197">
        <f t="shared" si="0"/>
        <v>1402</v>
      </c>
      <c r="J6" s="198">
        <f>I6+1</f>
        <v>1403</v>
      </c>
    </row>
    <row r="7" spans="2:17">
      <c r="B7" s="723" t="s">
        <v>188</v>
      </c>
      <c r="C7" s="337" t="str">
        <f>فرضیات!C21</f>
        <v>نام محصول اول (....)</v>
      </c>
      <c r="D7" s="173"/>
      <c r="E7" s="373">
        <v>0</v>
      </c>
      <c r="F7" s="374">
        <f>فرضیات!$D21</f>
        <v>0</v>
      </c>
      <c r="G7" s="375">
        <f>فرضیات!$E21</f>
        <v>0</v>
      </c>
      <c r="H7" s="375">
        <f>فرضیات!$F21</f>
        <v>0</v>
      </c>
      <c r="I7" s="375">
        <f>فرضیات!$G21</f>
        <v>0</v>
      </c>
      <c r="J7" s="376">
        <f>فرضیات!$H21</f>
        <v>0</v>
      </c>
      <c r="M7" s="174"/>
      <c r="N7" s="175"/>
      <c r="O7" s="176"/>
      <c r="P7" s="175"/>
      <c r="Q7" s="175"/>
    </row>
    <row r="8" spans="2:17">
      <c r="B8" s="724"/>
      <c r="C8" s="338" t="str">
        <f>فرضیات!C22</f>
        <v>نام محصول دوم (....)</v>
      </c>
      <c r="D8" s="177"/>
      <c r="E8" s="359">
        <v>0</v>
      </c>
      <c r="F8" s="377">
        <f>فرضیات!$D22</f>
        <v>0</v>
      </c>
      <c r="G8" s="378">
        <f>فرضیات!$E22</f>
        <v>0</v>
      </c>
      <c r="H8" s="378">
        <f>فرضیات!$F22</f>
        <v>0</v>
      </c>
      <c r="I8" s="378">
        <f>فرضیات!$G22</f>
        <v>0</v>
      </c>
      <c r="J8" s="379">
        <f>فرضیات!$H22</f>
        <v>0</v>
      </c>
      <c r="M8" s="174"/>
      <c r="N8" s="175"/>
      <c r="O8" s="176"/>
      <c r="P8" s="175"/>
      <c r="Q8" s="175"/>
    </row>
    <row r="9" spans="2:17">
      <c r="B9" s="724"/>
      <c r="C9" s="338" t="str">
        <f>فرضیات!C23</f>
        <v>نام محصول سوم (....)</v>
      </c>
      <c r="D9" s="177"/>
      <c r="E9" s="359">
        <v>0</v>
      </c>
      <c r="F9" s="377">
        <f>فرضیات!$D23</f>
        <v>0</v>
      </c>
      <c r="G9" s="378">
        <f>فرضیات!$E23</f>
        <v>0</v>
      </c>
      <c r="H9" s="378">
        <f>فرضیات!$F23</f>
        <v>0</v>
      </c>
      <c r="I9" s="378">
        <f>فرضیات!$G23</f>
        <v>0</v>
      </c>
      <c r="J9" s="379">
        <f>فرضیات!$H23</f>
        <v>0</v>
      </c>
      <c r="M9" s="174"/>
      <c r="N9" s="175"/>
      <c r="O9" s="176"/>
      <c r="P9" s="175"/>
      <c r="Q9" s="175"/>
    </row>
    <row r="10" spans="2:17" ht="21.75" thickBot="1">
      <c r="B10" s="724"/>
      <c r="C10" s="338" t="str">
        <f>فرضیات!C24</f>
        <v>نام محصول چهارم (....)</v>
      </c>
      <c r="D10" s="177"/>
      <c r="E10" s="359">
        <v>0</v>
      </c>
      <c r="F10" s="377">
        <f>فرضیات!$D24</f>
        <v>0</v>
      </c>
      <c r="G10" s="378">
        <f>فرضیات!$E24</f>
        <v>0</v>
      </c>
      <c r="H10" s="378">
        <f>فرضیات!$F24</f>
        <v>0</v>
      </c>
      <c r="I10" s="378">
        <f>فرضیات!$G24</f>
        <v>0</v>
      </c>
      <c r="J10" s="379">
        <f>فرضیات!$H24</f>
        <v>0</v>
      </c>
      <c r="M10" s="174"/>
      <c r="N10" s="175"/>
      <c r="O10" s="176"/>
      <c r="P10" s="175"/>
      <c r="Q10" s="175"/>
    </row>
    <row r="11" spans="2:17" ht="21.75" hidden="1" thickBot="1">
      <c r="B11" s="724"/>
      <c r="C11" s="338" t="s">
        <v>186</v>
      </c>
      <c r="D11" s="177"/>
      <c r="E11" s="359">
        <v>0</v>
      </c>
      <c r="F11" s="380"/>
      <c r="G11" s="381"/>
      <c r="H11" s="381"/>
      <c r="I11" s="381"/>
      <c r="J11" s="382"/>
      <c r="M11" s="174"/>
      <c r="N11" s="175"/>
      <c r="O11" s="176"/>
      <c r="P11" s="175"/>
      <c r="Q11" s="175"/>
    </row>
    <row r="12" spans="2:17" ht="21.75" hidden="1" thickBot="1">
      <c r="B12" s="724"/>
      <c r="C12" s="338" t="s">
        <v>187</v>
      </c>
      <c r="D12" s="177"/>
      <c r="E12" s="359">
        <v>0</v>
      </c>
      <c r="F12" s="383"/>
      <c r="G12" s="384"/>
      <c r="H12" s="384"/>
      <c r="I12" s="384"/>
      <c r="J12" s="385"/>
      <c r="M12" s="174"/>
      <c r="N12" s="175"/>
      <c r="O12" s="176"/>
      <c r="P12" s="175"/>
      <c r="Q12" s="175"/>
    </row>
    <row r="13" spans="2:17" ht="21.75" thickBot="1">
      <c r="B13" s="725"/>
      <c r="C13" s="339" t="s">
        <v>245</v>
      </c>
      <c r="D13" s="202"/>
      <c r="E13" s="386"/>
      <c r="F13" s="387">
        <f>SUM(F7:F12)</f>
        <v>0</v>
      </c>
      <c r="G13" s="388">
        <f t="shared" ref="G13:J13" si="1">SUM(G7:G12)</f>
        <v>0</v>
      </c>
      <c r="H13" s="388">
        <f t="shared" si="1"/>
        <v>0</v>
      </c>
      <c r="I13" s="388">
        <f t="shared" si="1"/>
        <v>0</v>
      </c>
      <c r="J13" s="389">
        <f t="shared" si="1"/>
        <v>0</v>
      </c>
      <c r="M13" s="174"/>
      <c r="N13" s="175"/>
      <c r="O13" s="176"/>
      <c r="P13" s="175"/>
      <c r="Q13" s="175"/>
    </row>
    <row r="14" spans="2:17" ht="5.25" customHeight="1" thickBot="1">
      <c r="B14" s="340"/>
      <c r="C14" s="341"/>
      <c r="D14" s="178"/>
      <c r="E14" s="390"/>
      <c r="F14" s="391"/>
      <c r="G14" s="392"/>
      <c r="H14" s="392"/>
      <c r="I14" s="392"/>
      <c r="J14" s="393"/>
      <c r="N14" s="175"/>
      <c r="O14" s="176"/>
      <c r="P14" s="175"/>
      <c r="Q14" s="175"/>
    </row>
    <row r="15" spans="2:17">
      <c r="B15" s="723" t="str">
        <f>"قیمت فروش با احتساب تورم "&amp;" "&amp;D15</f>
        <v>قیمت فروش با احتساب تورم  0</v>
      </c>
      <c r="C15" s="342" t="str">
        <f t="shared" ref="C15:C20" si="2">"قیمت فروش"&amp;" "&amp;C7</f>
        <v>قیمت فروش نام محصول اول (....)</v>
      </c>
      <c r="D15" s="727">
        <f>فرضیات!D12</f>
        <v>0</v>
      </c>
      <c r="E15" s="394">
        <f>'هزینه تولید'!E114</f>
        <v>0</v>
      </c>
      <c r="F15" s="395">
        <f>$E$15*(1+$D$15)^F$5</f>
        <v>0</v>
      </c>
      <c r="G15" s="396">
        <f>$E$15*(1+$D$15)^G$5</f>
        <v>0</v>
      </c>
      <c r="H15" s="396">
        <f>$E$15*(1+$D$15)^H$5</f>
        <v>0</v>
      </c>
      <c r="I15" s="396">
        <f>$E$15*(1+$D$15)^I$5</f>
        <v>0</v>
      </c>
      <c r="J15" s="397">
        <f>$E$15*(1+$D$15)^J$5</f>
        <v>0</v>
      </c>
      <c r="N15" s="175"/>
      <c r="O15" s="176"/>
      <c r="P15" s="175"/>
      <c r="Q15" s="175"/>
    </row>
    <row r="16" spans="2:17">
      <c r="B16" s="724"/>
      <c r="C16" s="342" t="str">
        <f t="shared" si="2"/>
        <v>قیمت فروش نام محصول دوم (....)</v>
      </c>
      <c r="D16" s="728"/>
      <c r="E16" s="394">
        <f>'هزینه تولید'!E115</f>
        <v>0</v>
      </c>
      <c r="F16" s="398">
        <f>$E$16*(1+$D$15)^F5</f>
        <v>0</v>
      </c>
      <c r="G16" s="399">
        <f>$E$16*(1+$D$15)^G5</f>
        <v>0</v>
      </c>
      <c r="H16" s="399">
        <f>$E$16*(1+$D$15)^H5</f>
        <v>0</v>
      </c>
      <c r="I16" s="399">
        <f>$E$16*(1+$D$15)^I5</f>
        <v>0</v>
      </c>
      <c r="J16" s="400">
        <f>$E$16*(1+$D$15)^J5</f>
        <v>0</v>
      </c>
      <c r="N16" s="175"/>
      <c r="O16" s="176"/>
      <c r="P16" s="175"/>
      <c r="Q16" s="175"/>
    </row>
    <row r="17" spans="2:17">
      <c r="B17" s="724"/>
      <c r="C17" s="342" t="str">
        <f t="shared" si="2"/>
        <v>قیمت فروش نام محصول سوم (....)</v>
      </c>
      <c r="D17" s="728"/>
      <c r="E17" s="394">
        <f>'هزینه تولید'!E116</f>
        <v>0</v>
      </c>
      <c r="F17" s="398">
        <f>$E$17*(1+$D$15)^F$5</f>
        <v>0</v>
      </c>
      <c r="G17" s="399">
        <f>$E$17*(1+$D$15)^G$5</f>
        <v>0</v>
      </c>
      <c r="H17" s="399">
        <f>$E$17*(1+$D$15)^H$5</f>
        <v>0</v>
      </c>
      <c r="I17" s="399">
        <f>$E$17*(1+$D$15)^I$5</f>
        <v>0</v>
      </c>
      <c r="J17" s="400">
        <f>$E$17*(1+$D$15)^J$5</f>
        <v>0</v>
      </c>
      <c r="N17" s="175"/>
      <c r="O17" s="176"/>
      <c r="P17" s="175"/>
      <c r="Q17" s="175"/>
    </row>
    <row r="18" spans="2:17" ht="21.75" thickBot="1">
      <c r="B18" s="724"/>
      <c r="C18" s="342" t="str">
        <f t="shared" si="2"/>
        <v>قیمت فروش نام محصول چهارم (....)</v>
      </c>
      <c r="D18" s="728"/>
      <c r="E18" s="394">
        <f>'هزینه تولید'!E117</f>
        <v>0</v>
      </c>
      <c r="F18" s="398">
        <f>$E$18*(1+$D$15)^F$5</f>
        <v>0</v>
      </c>
      <c r="G18" s="399">
        <f>$E$18*(1+$D$15)^G$5</f>
        <v>0</v>
      </c>
      <c r="H18" s="399">
        <f>$E$18*(1+$D$15)^H$5</f>
        <v>0</v>
      </c>
      <c r="I18" s="399">
        <f>$E$18*(1+$D$15)^I$5</f>
        <v>0</v>
      </c>
      <c r="J18" s="400">
        <f>$E$18*(1+$D$15)^J$5</f>
        <v>0</v>
      </c>
    </row>
    <row r="19" spans="2:17" ht="21.75" hidden="1" thickBot="1">
      <c r="B19" s="724"/>
      <c r="C19" s="342" t="str">
        <f t="shared" si="2"/>
        <v>قیمت فروش  محصول پنجم</v>
      </c>
      <c r="D19" s="728"/>
      <c r="E19" s="394"/>
      <c r="F19" s="398">
        <f>$E$19*(1+$D$15)^F$5</f>
        <v>0</v>
      </c>
      <c r="G19" s="399">
        <f>$E$19*(1+$D$15)^G$5</f>
        <v>0</v>
      </c>
      <c r="H19" s="399">
        <f>$E$19*(1+$D$15)^H$5</f>
        <v>0</v>
      </c>
      <c r="I19" s="399">
        <f>$E$19*(1+$D$15)^I$5</f>
        <v>0</v>
      </c>
      <c r="J19" s="400">
        <f>$E$19*(1+$D$15)^J$5</f>
        <v>0</v>
      </c>
    </row>
    <row r="20" spans="2:17" ht="21.75" hidden="1" thickBot="1">
      <c r="B20" s="725"/>
      <c r="C20" s="342" t="str">
        <f t="shared" si="2"/>
        <v>قیمت فروش  محصول ششم</v>
      </c>
      <c r="D20" s="729"/>
      <c r="E20" s="394"/>
      <c r="F20" s="398">
        <f>$E$20*(1+$D$15)^F$5</f>
        <v>0</v>
      </c>
      <c r="G20" s="399">
        <f>$E$20*(1+$D$15)^G$5</f>
        <v>0</v>
      </c>
      <c r="H20" s="399">
        <f>$E$20*(1+$D$15)^H$5</f>
        <v>0</v>
      </c>
      <c r="I20" s="399">
        <f>$E$20*(1+$D$15)^I$5</f>
        <v>0</v>
      </c>
      <c r="J20" s="400">
        <f>$E$20*(1+$D$15)^J$5</f>
        <v>0</v>
      </c>
    </row>
    <row r="21" spans="2:17">
      <c r="B21" s="340"/>
      <c r="C21" s="343" t="s">
        <v>170</v>
      </c>
      <c r="D21" s="199"/>
      <c r="E21" s="401"/>
      <c r="F21" s="402">
        <f>SUMPRODUCT(F7:F12,F15:F20)</f>
        <v>0</v>
      </c>
      <c r="G21" s="403">
        <f>SUMPRODUCT(G7:G12,G15:G20)</f>
        <v>0</v>
      </c>
      <c r="H21" s="403">
        <f>SUMPRODUCT(H7:H12,H15:H20)</f>
        <v>0</v>
      </c>
      <c r="I21" s="403">
        <f>SUMPRODUCT(I7:I12,I15:I20)</f>
        <v>0</v>
      </c>
      <c r="J21" s="404">
        <f>SUMPRODUCT(J7:J12,J15:J20)</f>
        <v>0</v>
      </c>
    </row>
    <row r="22" spans="2:17" ht="4.5" customHeight="1" thickBot="1">
      <c r="B22" s="340"/>
      <c r="C22" s="344"/>
      <c r="D22" s="181"/>
      <c r="E22" s="405">
        <v>0.01</v>
      </c>
      <c r="F22" s="398"/>
      <c r="G22" s="399"/>
      <c r="H22" s="399"/>
      <c r="I22" s="399"/>
      <c r="J22" s="400"/>
    </row>
    <row r="23" spans="2:17" ht="18.75" customHeight="1">
      <c r="B23" s="717" t="str">
        <f>"قیمت تمام شده با احتساب تورم "&amp;" "&amp;D23</f>
        <v>قیمت تمام شده با احتساب تورم  0</v>
      </c>
      <c r="C23" s="345" t="str">
        <f t="shared" ref="C23:C28" si="3">"هزینه متغیر (V.c) هر واحد "&amp;" "&amp;C7</f>
        <v>هزینه متغیر (V.c) هر واحد  نام محصول اول (....)</v>
      </c>
      <c r="D23" s="727">
        <f>D15</f>
        <v>0</v>
      </c>
      <c r="E23" s="406">
        <f>'هزینه تولید'!H124</f>
        <v>0</v>
      </c>
      <c r="F23" s="396">
        <f>$E$23*(1+$D$23)^F$5</f>
        <v>0</v>
      </c>
      <c r="G23" s="396">
        <f>$E$23*(1+$D$23)^G$5</f>
        <v>0</v>
      </c>
      <c r="H23" s="396">
        <f>$E$23*(1+$D$23)^H$5</f>
        <v>0</v>
      </c>
      <c r="I23" s="396">
        <f>$E$23*(1+$D$23)^I$5</f>
        <v>0</v>
      </c>
      <c r="J23" s="397">
        <f>$E$23*(1+$D$23)^J$5</f>
        <v>0</v>
      </c>
    </row>
    <row r="24" spans="2:17" ht="18.75" customHeight="1">
      <c r="B24" s="718"/>
      <c r="C24" s="346" t="str">
        <f t="shared" si="3"/>
        <v>هزینه متغیر (V.c) هر واحد  نام محصول دوم (....)</v>
      </c>
      <c r="D24" s="728"/>
      <c r="E24" s="407">
        <f>'هزینه تولید'!H125</f>
        <v>0</v>
      </c>
      <c r="F24" s="399">
        <f>$E$24*(1+$D$23)^F$5</f>
        <v>0</v>
      </c>
      <c r="G24" s="399">
        <f>$E$24*(1+$D$23)^G$5</f>
        <v>0</v>
      </c>
      <c r="H24" s="399">
        <f>$E$24*(1+$D$23)^H$5</f>
        <v>0</v>
      </c>
      <c r="I24" s="399">
        <f>$E$24*(1+$D$23)^I$5</f>
        <v>0</v>
      </c>
      <c r="J24" s="400">
        <f>$E$24*(1+$D$23)^J$5</f>
        <v>0</v>
      </c>
    </row>
    <row r="25" spans="2:17" ht="18.75" customHeight="1">
      <c r="B25" s="718"/>
      <c r="C25" s="346" t="str">
        <f t="shared" si="3"/>
        <v>هزینه متغیر (V.c) هر واحد  نام محصول سوم (....)</v>
      </c>
      <c r="D25" s="728"/>
      <c r="E25" s="407">
        <f>'هزینه تولید'!H126</f>
        <v>0</v>
      </c>
      <c r="F25" s="399">
        <f>$E$25*(1+$D$23)^F$5</f>
        <v>0</v>
      </c>
      <c r="G25" s="399">
        <f>$E$25*(1+$D$23)^G$5</f>
        <v>0</v>
      </c>
      <c r="H25" s="399">
        <f>$E$25*(1+$D$23)^H$5</f>
        <v>0</v>
      </c>
      <c r="I25" s="399">
        <f>$E$25*(1+$D$23)^I$5</f>
        <v>0</v>
      </c>
      <c r="J25" s="400">
        <f>$E$25*(1+$D$23)^J$5</f>
        <v>0</v>
      </c>
    </row>
    <row r="26" spans="2:17" ht="18.75" customHeight="1">
      <c r="B26" s="718"/>
      <c r="C26" s="346" t="str">
        <f t="shared" si="3"/>
        <v>هزینه متغیر (V.c) هر واحد  نام محصول چهارم (....)</v>
      </c>
      <c r="D26" s="728"/>
      <c r="E26" s="407">
        <f>'هزینه تولید'!H127</f>
        <v>0</v>
      </c>
      <c r="F26" s="399">
        <f>$E$26*(1+$D$23)^F$5</f>
        <v>0</v>
      </c>
      <c r="G26" s="399">
        <f>$E$26*(1+$D$23)^G$5</f>
        <v>0</v>
      </c>
      <c r="H26" s="399">
        <f>$E$26*(1+$D$23)^H$5</f>
        <v>0</v>
      </c>
      <c r="I26" s="399">
        <f>$E$26*(1+$D$23)^I$5</f>
        <v>0</v>
      </c>
      <c r="J26" s="400">
        <f>$E$26*(1+$D$23)^J$5</f>
        <v>0</v>
      </c>
    </row>
    <row r="27" spans="2:17" ht="18.75" hidden="1" customHeight="1">
      <c r="B27" s="718"/>
      <c r="C27" s="346" t="str">
        <f t="shared" si="3"/>
        <v>هزینه متغیر (V.c) هر واحد   محصول پنجم</v>
      </c>
      <c r="D27" s="728"/>
      <c r="E27" s="394"/>
      <c r="F27" s="398">
        <f>$E$27*(1+$D$23)^F$5</f>
        <v>0</v>
      </c>
      <c r="G27" s="399">
        <f>$E$27*(1+$D$23)^G$5</f>
        <v>0</v>
      </c>
      <c r="H27" s="399">
        <f>$E$27*(1+$D$23)^H$5</f>
        <v>0</v>
      </c>
      <c r="I27" s="399">
        <f>$E$27*(1+$D$23)^I$5</f>
        <v>0</v>
      </c>
      <c r="J27" s="400">
        <f>$E$27*(1+$D$23)^J$5</f>
        <v>0</v>
      </c>
    </row>
    <row r="28" spans="2:17" ht="18.75" hidden="1" customHeight="1" thickBot="1">
      <c r="B28" s="718"/>
      <c r="C28" s="346" t="str">
        <f t="shared" si="3"/>
        <v>هزینه متغیر (V.c) هر واحد   محصول ششم</v>
      </c>
      <c r="D28" s="728"/>
      <c r="E28" s="394"/>
      <c r="F28" s="398">
        <f>$E$28*(1+$D$23)^F$5</f>
        <v>0</v>
      </c>
      <c r="G28" s="399">
        <f>$E$28*(1+$D$23)^G$5</f>
        <v>0</v>
      </c>
      <c r="H28" s="399">
        <f>$E$28*(1+$D$23)^H$5</f>
        <v>0</v>
      </c>
      <c r="I28" s="399">
        <f>$E$28*(1+$D$23)^I$5</f>
        <v>0</v>
      </c>
      <c r="J28" s="400">
        <f>$E$28*(1+$D$23)^J$5</f>
        <v>0</v>
      </c>
    </row>
    <row r="29" spans="2:17" ht="20.25" customHeight="1" thickBot="1">
      <c r="B29" s="718"/>
      <c r="C29" s="347" t="s">
        <v>217</v>
      </c>
      <c r="D29" s="728"/>
      <c r="E29" s="408"/>
      <c r="F29" s="409">
        <f>SUMPRODUCT(F7:F12,F23:F28)</f>
        <v>0</v>
      </c>
      <c r="G29" s="410">
        <f>SUMPRODUCT(G7:G12,G23:G28)</f>
        <v>0</v>
      </c>
      <c r="H29" s="410">
        <f>SUMPRODUCT(H7:H12,H23:H28)</f>
        <v>0</v>
      </c>
      <c r="I29" s="410">
        <f>SUMPRODUCT(I7:I12,I23:I28)</f>
        <v>0</v>
      </c>
      <c r="J29" s="411">
        <f>SUMPRODUCT(J7:J12,J23:J28)</f>
        <v>0</v>
      </c>
      <c r="K29" s="212"/>
      <c r="M29" s="182"/>
    </row>
    <row r="30" spans="2:17" ht="18.75" customHeight="1" thickBot="1">
      <c r="B30" s="719"/>
      <c r="C30" s="348" t="s">
        <v>191</v>
      </c>
      <c r="D30" s="729"/>
      <c r="E30" s="412">
        <f>'هزینه تولید'!$E$100*1000000</f>
        <v>0</v>
      </c>
      <c r="F30" s="413">
        <f>$E$30*(1+$D$23)^F$5*(1-'تحلیل اقتصادی'!C$2)</f>
        <v>0</v>
      </c>
      <c r="G30" s="414">
        <f>$E$30*(1+$D$23)^G$5*(1-'تحلیل اقتصادی'!D$2)</f>
        <v>0</v>
      </c>
      <c r="H30" s="414">
        <f>$E$30*(1+$D$23)^H$5*(1-'تحلیل اقتصادی'!E$2)</f>
        <v>0</v>
      </c>
      <c r="I30" s="414">
        <f>$E$30*(1+$D$23)^I$5*(1-'تحلیل اقتصادی'!F$2)</f>
        <v>0</v>
      </c>
      <c r="J30" s="415">
        <f>$E$30*(1+$D$23)^J$5*(1-'تحلیل اقتصادی'!G$2)</f>
        <v>0</v>
      </c>
    </row>
    <row r="31" spans="2:17" ht="20.25" customHeight="1" thickBot="1">
      <c r="B31" s="340"/>
      <c r="C31" s="349" t="s">
        <v>235</v>
      </c>
      <c r="D31" s="200"/>
      <c r="E31" s="416"/>
      <c r="F31" s="417">
        <f>F29+F30</f>
        <v>0</v>
      </c>
      <c r="G31" s="418">
        <f t="shared" ref="G31:J31" si="4">G29+G30</f>
        <v>0</v>
      </c>
      <c r="H31" s="418">
        <f t="shared" si="4"/>
        <v>0</v>
      </c>
      <c r="I31" s="418">
        <f t="shared" si="4"/>
        <v>0</v>
      </c>
      <c r="J31" s="419">
        <f t="shared" si="4"/>
        <v>0</v>
      </c>
      <c r="M31" s="182"/>
    </row>
    <row r="32" spans="2:17" ht="4.5" customHeight="1" thickBot="1">
      <c r="B32" s="350"/>
      <c r="C32" s="351"/>
      <c r="D32" s="183"/>
      <c r="E32" s="420"/>
      <c r="F32" s="391"/>
      <c r="G32" s="392"/>
      <c r="H32" s="392"/>
      <c r="I32" s="392"/>
      <c r="J32" s="393"/>
    </row>
    <row r="33" spans="2:11" ht="22.5" customHeight="1" thickBot="1">
      <c r="B33" s="350"/>
      <c r="C33" s="352" t="s">
        <v>207</v>
      </c>
      <c r="D33" s="179"/>
      <c r="E33" s="421"/>
      <c r="F33" s="422">
        <f>فرضیات!D$20</f>
        <v>0.3</v>
      </c>
      <c r="G33" s="423">
        <f>فرضیات!E$20</f>
        <v>0.5</v>
      </c>
      <c r="H33" s="423">
        <f>فرضیات!F$20</f>
        <v>0.7</v>
      </c>
      <c r="I33" s="423">
        <f>فرضیات!G$20</f>
        <v>1</v>
      </c>
      <c r="J33" s="424">
        <f>فرضیات!H$20</f>
        <v>1</v>
      </c>
    </row>
    <row r="34" spans="2:11">
      <c r="B34" s="723" t="s">
        <v>189</v>
      </c>
      <c r="C34" s="337" t="s">
        <v>171</v>
      </c>
      <c r="D34" s="179"/>
      <c r="E34" s="425"/>
      <c r="F34" s="426">
        <f>(F21-F31)</f>
        <v>0</v>
      </c>
      <c r="G34" s="427">
        <f>(G21-G31)</f>
        <v>0</v>
      </c>
      <c r="H34" s="427">
        <f t="shared" ref="H34:J34" si="5">(H21-H31)</f>
        <v>0</v>
      </c>
      <c r="I34" s="427">
        <f t="shared" si="5"/>
        <v>0</v>
      </c>
      <c r="J34" s="427">
        <f t="shared" si="5"/>
        <v>0</v>
      </c>
      <c r="K34" s="64"/>
    </row>
    <row r="35" spans="2:11">
      <c r="B35" s="724"/>
      <c r="C35" s="344" t="s">
        <v>172</v>
      </c>
      <c r="D35" s="98">
        <f>فرضیات!D14</f>
        <v>0.25</v>
      </c>
      <c r="E35" s="428"/>
      <c r="F35" s="429">
        <f>IF(F34&lt;0,0,$D$35*F34)</f>
        <v>0</v>
      </c>
      <c r="G35" s="430">
        <f t="shared" ref="G35:J35" si="6">IF(G34&lt;0,0,$D$35*G34)</f>
        <v>0</v>
      </c>
      <c r="H35" s="430">
        <f t="shared" si="6"/>
        <v>0</v>
      </c>
      <c r="I35" s="430">
        <f t="shared" si="6"/>
        <v>0</v>
      </c>
      <c r="J35" s="431">
        <f t="shared" si="6"/>
        <v>0</v>
      </c>
    </row>
    <row r="36" spans="2:11" ht="21.75" customHeight="1" thickBot="1">
      <c r="B36" s="725"/>
      <c r="C36" s="353" t="s">
        <v>173</v>
      </c>
      <c r="D36" s="201"/>
      <c r="E36" s="432"/>
      <c r="F36" s="433">
        <f t="shared" ref="F36:I36" si="7">F34-F35</f>
        <v>0</v>
      </c>
      <c r="G36" s="434">
        <f t="shared" si="7"/>
        <v>0</v>
      </c>
      <c r="H36" s="434">
        <f t="shared" si="7"/>
        <v>0</v>
      </c>
      <c r="I36" s="434">
        <f t="shared" si="7"/>
        <v>0</v>
      </c>
      <c r="J36" s="435">
        <f>J34-J35</f>
        <v>0</v>
      </c>
    </row>
    <row r="37" spans="2:11" ht="5.25" customHeight="1" thickBot="1">
      <c r="B37" s="350"/>
      <c r="C37" s="344"/>
      <c r="D37" s="184"/>
      <c r="E37" s="436"/>
      <c r="F37" s="429"/>
      <c r="G37" s="430"/>
      <c r="H37" s="430"/>
      <c r="I37" s="430"/>
      <c r="J37" s="431"/>
    </row>
    <row r="38" spans="2:11" ht="23.25" customHeight="1">
      <c r="B38" s="723" t="s">
        <v>190</v>
      </c>
      <c r="C38" s="337" t="s">
        <v>174</v>
      </c>
      <c r="D38" s="185">
        <f>فرضیات!D15/12</f>
        <v>0.25</v>
      </c>
      <c r="E38" s="437">
        <f>$D$38*F31*F33</f>
        <v>0</v>
      </c>
      <c r="F38" s="426">
        <f>$D$38*(F31)*F33</f>
        <v>0</v>
      </c>
      <c r="G38" s="427">
        <f>$D$38*(G31)*G33</f>
        <v>0</v>
      </c>
      <c r="H38" s="427">
        <f>$D$38*(H31)*H33</f>
        <v>0</v>
      </c>
      <c r="I38" s="427">
        <f>$D$38*(I31)*I33</f>
        <v>0</v>
      </c>
      <c r="J38" s="438">
        <f>$D$38*(J31)*J33</f>
        <v>0</v>
      </c>
    </row>
    <row r="39" spans="2:11">
      <c r="B39" s="724"/>
      <c r="C39" s="344" t="s">
        <v>175</v>
      </c>
      <c r="D39" s="184"/>
      <c r="E39" s="436"/>
      <c r="F39" s="429">
        <f>G38-F38</f>
        <v>0</v>
      </c>
      <c r="G39" s="430">
        <f>H38-G38</f>
        <v>0</v>
      </c>
      <c r="H39" s="430">
        <f t="shared" ref="H39:J39" si="8">I38-H38</f>
        <v>0</v>
      </c>
      <c r="I39" s="430">
        <f t="shared" si="8"/>
        <v>0</v>
      </c>
      <c r="J39" s="431">
        <f t="shared" si="8"/>
        <v>0</v>
      </c>
    </row>
    <row r="40" spans="2:11">
      <c r="B40" s="724"/>
      <c r="C40" s="344" t="s">
        <v>176</v>
      </c>
      <c r="D40" s="184"/>
      <c r="E40" s="439">
        <f>'تحلیل اقتصادی'!C19</f>
        <v>0</v>
      </c>
      <c r="F40" s="429"/>
      <c r="G40" s="430"/>
      <c r="H40" s="430"/>
      <c r="I40" s="430"/>
      <c r="J40" s="431"/>
    </row>
    <row r="41" spans="2:11" ht="3.75" customHeight="1" thickBot="1">
      <c r="B41" s="725"/>
      <c r="C41" s="354"/>
      <c r="D41" s="97"/>
      <c r="E41" s="440"/>
      <c r="F41" s="441"/>
      <c r="G41" s="442"/>
      <c r="H41" s="442"/>
      <c r="I41" s="442"/>
      <c r="J41" s="443"/>
    </row>
    <row r="42" spans="2:11" ht="21.75" thickBot="1">
      <c r="B42" s="350"/>
      <c r="C42" s="355" t="s">
        <v>177</v>
      </c>
      <c r="D42" s="97">
        <v>0.1</v>
      </c>
      <c r="E42" s="428"/>
      <c r="F42" s="429">
        <f>'هزینه تولید'!$H$97*1000000</f>
        <v>0</v>
      </c>
      <c r="G42" s="430">
        <f>'هزینه تولید'!$H$97*1000000</f>
        <v>0</v>
      </c>
      <c r="H42" s="430">
        <f>'هزینه تولید'!$H$97*1000000</f>
        <v>0</v>
      </c>
      <c r="I42" s="430">
        <f>'هزینه تولید'!$H$97*1000000</f>
        <v>0</v>
      </c>
      <c r="J42" s="431">
        <f>'هزینه تولید'!$H$97*1000000</f>
        <v>0</v>
      </c>
    </row>
    <row r="43" spans="2:11" s="174" customFormat="1" ht="27.75" customHeight="1">
      <c r="B43" s="730" t="s">
        <v>192</v>
      </c>
      <c r="C43" s="356" t="s">
        <v>178</v>
      </c>
      <c r="D43" s="186"/>
      <c r="E43" s="437">
        <f>(E42+E36)-(E38+E39+E40)</f>
        <v>0</v>
      </c>
      <c r="F43" s="444">
        <f>(F42+F36)-(F39+F40)-F41</f>
        <v>0</v>
      </c>
      <c r="G43" s="437">
        <f t="shared" ref="G43:J43" si="9">(G42+G36)-(G39+G40)-G41</f>
        <v>0</v>
      </c>
      <c r="H43" s="437">
        <f t="shared" si="9"/>
        <v>0</v>
      </c>
      <c r="I43" s="437">
        <f t="shared" si="9"/>
        <v>0</v>
      </c>
      <c r="J43" s="445">
        <f t="shared" si="9"/>
        <v>0</v>
      </c>
    </row>
    <row r="44" spans="2:11" ht="23.25" customHeight="1" thickBot="1">
      <c r="B44" s="731"/>
      <c r="C44" s="357" t="s">
        <v>179</v>
      </c>
      <c r="D44" s="97">
        <f>فرضیات!D13</f>
        <v>0.25</v>
      </c>
      <c r="E44" s="446">
        <f t="shared" ref="E44:J44" si="10">E43/(1+$D$44)^E5</f>
        <v>0</v>
      </c>
      <c r="F44" s="447">
        <f t="shared" si="10"/>
        <v>0</v>
      </c>
      <c r="G44" s="446">
        <f t="shared" si="10"/>
        <v>0</v>
      </c>
      <c r="H44" s="446">
        <f t="shared" si="10"/>
        <v>0</v>
      </c>
      <c r="I44" s="446">
        <f t="shared" si="10"/>
        <v>0</v>
      </c>
      <c r="J44" s="448">
        <f t="shared" si="10"/>
        <v>0</v>
      </c>
    </row>
    <row r="45" spans="2:11" ht="14.25" customHeight="1" thickBot="1">
      <c r="C45" s="180"/>
      <c r="D45" s="180"/>
      <c r="E45" s="180"/>
      <c r="F45" s="187"/>
      <c r="G45" s="187"/>
      <c r="H45" s="187"/>
      <c r="I45" s="187"/>
      <c r="J45" s="187"/>
    </row>
    <row r="46" spans="2:11" ht="21.75" thickBot="1">
      <c r="C46" s="188" t="s">
        <v>180</v>
      </c>
      <c r="D46" s="716">
        <f>SUM(E44:J44)</f>
        <v>0</v>
      </c>
      <c r="E46" s="716"/>
      <c r="F46" s="189"/>
    </row>
    <row r="47" spans="2:11" ht="21.75" thickBot="1">
      <c r="C47" s="188" t="s">
        <v>184</v>
      </c>
      <c r="D47" s="726" t="e">
        <f>IRR(E43:J43,D44)</f>
        <v>#NUM!</v>
      </c>
      <c r="E47" s="726"/>
      <c r="F47" s="189"/>
    </row>
    <row r="48" spans="2:11">
      <c r="F48" s="189"/>
    </row>
    <row r="50" spans="3:10">
      <c r="C50" s="190"/>
      <c r="D50" s="191"/>
      <c r="F50" s="192" t="s">
        <v>148</v>
      </c>
      <c r="G50" s="193" t="s">
        <v>181</v>
      </c>
      <c r="H50" s="193" t="s">
        <v>182</v>
      </c>
      <c r="I50" s="192" t="s">
        <v>185</v>
      </c>
      <c r="J50" s="193" t="s">
        <v>183</v>
      </c>
    </row>
    <row r="51" spans="3:10">
      <c r="C51" s="190"/>
      <c r="D51" s="191"/>
      <c r="F51" s="192">
        <f>E6+1</f>
        <v>1399</v>
      </c>
      <c r="G51" s="194">
        <f>SUM(F7:F12)</f>
        <v>0</v>
      </c>
      <c r="H51" s="195">
        <f>F21</f>
        <v>0</v>
      </c>
      <c r="I51" s="195">
        <f>F31</f>
        <v>0</v>
      </c>
      <c r="J51" s="195">
        <f>F36</f>
        <v>0</v>
      </c>
    </row>
    <row r="52" spans="3:10">
      <c r="C52" s="190"/>
      <c r="D52" s="191"/>
      <c r="F52" s="192">
        <f>F51+1</f>
        <v>1400</v>
      </c>
      <c r="G52" s="194">
        <f>SUM(G7:G12)</f>
        <v>0</v>
      </c>
      <c r="H52" s="195">
        <f>G21</f>
        <v>0</v>
      </c>
      <c r="I52" s="195">
        <f>G31</f>
        <v>0</v>
      </c>
      <c r="J52" s="195">
        <f>G36</f>
        <v>0</v>
      </c>
    </row>
    <row r="53" spans="3:10">
      <c r="C53" s="190"/>
      <c r="D53" s="191"/>
      <c r="F53" s="192">
        <f>F52+1</f>
        <v>1401</v>
      </c>
      <c r="G53" s="194">
        <f>SUM(H7:H12)</f>
        <v>0</v>
      </c>
      <c r="H53" s="195">
        <f>H21</f>
        <v>0</v>
      </c>
      <c r="I53" s="195">
        <f>H31</f>
        <v>0</v>
      </c>
      <c r="J53" s="195">
        <f>H36</f>
        <v>0</v>
      </c>
    </row>
    <row r="54" spans="3:10">
      <c r="C54" s="190"/>
      <c r="D54" s="191"/>
      <c r="F54" s="192">
        <f>F53+1</f>
        <v>1402</v>
      </c>
      <c r="G54" s="194">
        <f>SUM(I7:I12)</f>
        <v>0</v>
      </c>
      <c r="H54" s="195">
        <f>I21</f>
        <v>0</v>
      </c>
      <c r="I54" s="195">
        <f>I31</f>
        <v>0</v>
      </c>
      <c r="J54" s="195">
        <f>I36</f>
        <v>0</v>
      </c>
    </row>
    <row r="55" spans="3:10">
      <c r="F55" s="192">
        <f>F54+1</f>
        <v>1403</v>
      </c>
      <c r="G55" s="194">
        <f>SUM(J7:J12)</f>
        <v>0</v>
      </c>
      <c r="H55" s="195">
        <f>J21</f>
        <v>0</v>
      </c>
      <c r="I55" s="195">
        <f>J31</f>
        <v>0</v>
      </c>
      <c r="J55" s="195">
        <f>J36</f>
        <v>0</v>
      </c>
    </row>
  </sheetData>
  <sheetProtection algorithmName="SHA-512" hashValue="098k5FoAELUZa1Ggc/aHWYIB9O0GpRcdX/uuZXAHZ1o3jOfW7PjWbuTW6sX+2kU1s+8CS1mHNzxeAHk1X9cZ8Q==" saltValue="9gfPqHpCmPhOPsdWm9aYXg==" spinCount="100000" sheet="1" formatCells="0" formatColumns="0" formatRows="0" insertColumns="0" insertRows="0" sort="0"/>
  <mergeCells count="14">
    <mergeCell ref="D47:E47"/>
    <mergeCell ref="B15:B20"/>
    <mergeCell ref="B34:B36"/>
    <mergeCell ref="B38:B41"/>
    <mergeCell ref="D15:D20"/>
    <mergeCell ref="D23:D30"/>
    <mergeCell ref="B43:B44"/>
    <mergeCell ref="H3:I3"/>
    <mergeCell ref="C5:C6"/>
    <mergeCell ref="D5:D6"/>
    <mergeCell ref="D46:E46"/>
    <mergeCell ref="B23:B30"/>
    <mergeCell ref="C3:F3"/>
    <mergeCell ref="B7:B13"/>
  </mergeCells>
  <pageMargins left="0.59055118110236227" right="0.98425196850393704" top="1.1811023622047245" bottom="0.59055118110236227" header="0.39370078740157483" footer="0.39370078740157483"/>
  <pageSetup paperSize="9" orientation="portrait" r:id="rId1"/>
  <headerFooter>
    <oddHeader>&amp;C&amp;"B Titr,Bold"&amp;10اداره امور اقتصادی، دانش بنیان و سرمایه گذاری
 دانشگاه آزاد اسلامی واحد نجف آباد</oddHeader>
  </headerFooter>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showRowColHeaders="0" rightToLeft="1" view="pageBreakPreview" zoomScale="124" zoomScaleNormal="85" zoomScaleSheetLayoutView="124" workbookViewId="0">
      <selection activeCell="S6" sqref="S6"/>
    </sheetView>
  </sheetViews>
  <sheetFormatPr defaultColWidth="9.140625" defaultRowHeight="14.25"/>
  <cols>
    <col min="1" max="1" width="2.28515625" style="61" customWidth="1"/>
    <col min="2" max="16384" width="9.140625" style="61"/>
  </cols>
  <sheetData/>
  <sheetProtection algorithmName="SHA-512" hashValue="QTM4Cd8XGRLl8ZFUCn9B2M2IaiqMCToKALmxvgAxfSJX8+aDfDHA35mfFfaziULbz9UfqBn5Jng33+QPjlwI5g==" saltValue="BFUKfXlCdX//YGS8cQ0jCw==" spinCount="100000" sheet="1" formatCells="0" formatColumns="0" formatRows="0" insertColumns="0" insertRows="0"/>
  <pageMargins left="0.59055118110236227" right="0.98425196850393704" top="1.1811023622047245" bottom="0.59055118110236227" header="0.39370078740157483" footer="0.39370078740157483"/>
  <pageSetup paperSize="9" orientation="landscape" r:id="rId1"/>
  <headerFooter>
    <oddHeader>&amp;C&amp;"B Titr,Bold"&amp;10اداره امور اقتصادی، دانش بنیان و سرمایه گذاری
 دانشگاه آزاد اسلامی واحد نجف آباد</oddHeader>
  </headerFooter>
  <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25"/>
  <sheetViews>
    <sheetView showGridLines="0" showRowColHeaders="0" rightToLeft="1" view="pageBreakPreview" topLeftCell="A4" zoomScaleNormal="100" zoomScaleSheetLayoutView="100" workbookViewId="0">
      <selection activeCell="D15" sqref="D15"/>
    </sheetView>
  </sheetViews>
  <sheetFormatPr defaultColWidth="9.140625" defaultRowHeight="18"/>
  <cols>
    <col min="1" max="1" width="0.85546875" style="22" customWidth="1"/>
    <col min="2" max="2" width="4" style="22" customWidth="1"/>
    <col min="3" max="3" width="15.85546875" style="22" customWidth="1"/>
    <col min="4" max="4" width="9.140625" style="22" customWidth="1"/>
    <col min="5" max="5" width="9" style="22" customWidth="1"/>
    <col min="6" max="8" width="9.140625" style="22"/>
    <col min="9" max="9" width="9.140625" style="22" customWidth="1"/>
    <col min="10" max="16384" width="9.140625" style="22"/>
  </cols>
  <sheetData>
    <row r="1" spans="2:9" ht="18.75" thickBot="1"/>
    <row r="2" spans="2:9" ht="18.75" thickBot="1">
      <c r="B2" s="284"/>
      <c r="C2" s="285" t="s">
        <v>239</v>
      </c>
      <c r="D2" s="285" t="s">
        <v>240</v>
      </c>
      <c r="E2" s="285" t="s">
        <v>242</v>
      </c>
      <c r="F2" s="468" t="s">
        <v>241</v>
      </c>
      <c r="G2" s="469"/>
      <c r="H2" s="469"/>
      <c r="I2" s="470"/>
    </row>
    <row r="3" spans="2:9" ht="63" customHeight="1" thickBot="1">
      <c r="B3" s="286"/>
      <c r="C3" s="287" t="s">
        <v>251</v>
      </c>
      <c r="D3" s="288"/>
      <c r="E3" s="287" t="s">
        <v>250</v>
      </c>
      <c r="F3" s="471"/>
      <c r="G3" s="472"/>
      <c r="H3" s="472"/>
      <c r="I3" s="473"/>
    </row>
    <row r="6" spans="2:9" ht="21" thickBot="1">
      <c r="B6" s="331" t="s">
        <v>334</v>
      </c>
      <c r="C6" s="331"/>
      <c r="D6" s="331"/>
      <c r="E6" s="331"/>
    </row>
    <row r="7" spans="2:9" ht="18.75" thickBot="1">
      <c r="B7" s="284" t="s">
        <v>8</v>
      </c>
      <c r="C7" s="285" t="s">
        <v>197</v>
      </c>
      <c r="D7" s="285" t="s">
        <v>53</v>
      </c>
      <c r="E7" s="285" t="s">
        <v>11</v>
      </c>
    </row>
    <row r="8" spans="2:9" ht="18.75" thickBot="1">
      <c r="B8" s="286">
        <v>1</v>
      </c>
      <c r="C8" s="289" t="s">
        <v>198</v>
      </c>
      <c r="D8" s="290">
        <f>H25</f>
        <v>0</v>
      </c>
      <c r="E8" s="287" t="s">
        <v>199</v>
      </c>
    </row>
    <row r="9" spans="2:9" ht="18.75" thickBot="1">
      <c r="B9" s="286">
        <v>2</v>
      </c>
      <c r="C9" s="289" t="s">
        <v>200</v>
      </c>
      <c r="D9" s="290">
        <v>300</v>
      </c>
      <c r="E9" s="287" t="s">
        <v>201</v>
      </c>
    </row>
    <row r="10" spans="2:9" ht="18.75" thickBot="1">
      <c r="B10" s="286">
        <v>3</v>
      </c>
      <c r="C10" s="289" t="s">
        <v>202</v>
      </c>
      <c r="D10" s="288">
        <v>1</v>
      </c>
      <c r="E10" s="287" t="s">
        <v>203</v>
      </c>
    </row>
    <row r="11" spans="2:9" ht="29.25" thickBot="1">
      <c r="B11" s="286">
        <v>4</v>
      </c>
      <c r="C11" s="289" t="s">
        <v>204</v>
      </c>
      <c r="D11" s="290">
        <v>6</v>
      </c>
      <c r="E11" s="287" t="s">
        <v>205</v>
      </c>
    </row>
    <row r="12" spans="2:9" ht="18.75" thickBot="1">
      <c r="B12" s="286">
        <v>5</v>
      </c>
      <c r="C12" s="289" t="s">
        <v>211</v>
      </c>
      <c r="D12" s="291">
        <v>0</v>
      </c>
      <c r="E12" s="287" t="s">
        <v>142</v>
      </c>
    </row>
    <row r="13" spans="2:9" ht="18.75" thickBot="1">
      <c r="B13" s="286">
        <v>6</v>
      </c>
      <c r="C13" s="289" t="s">
        <v>212</v>
      </c>
      <c r="D13" s="291">
        <v>0.25</v>
      </c>
      <c r="E13" s="287" t="s">
        <v>142</v>
      </c>
    </row>
    <row r="14" spans="2:9" ht="18.75" thickBot="1">
      <c r="B14" s="286">
        <v>7</v>
      </c>
      <c r="C14" s="289" t="s">
        <v>213</v>
      </c>
      <c r="D14" s="292">
        <v>0.25</v>
      </c>
      <c r="E14" s="287" t="s">
        <v>142</v>
      </c>
    </row>
    <row r="15" spans="2:9" ht="18.75" thickBot="1">
      <c r="B15" s="286">
        <v>8</v>
      </c>
      <c r="C15" s="289" t="s">
        <v>237</v>
      </c>
      <c r="D15" s="288">
        <v>3</v>
      </c>
      <c r="E15" s="287" t="s">
        <v>238</v>
      </c>
    </row>
    <row r="17" spans="2:9" ht="48.75" customHeight="1" thickBot="1">
      <c r="B17" s="479" t="s">
        <v>335</v>
      </c>
      <c r="C17" s="479"/>
      <c r="D17" s="479"/>
      <c r="E17" s="479"/>
      <c r="F17" s="479"/>
      <c r="G17" s="479"/>
      <c r="H17" s="479"/>
      <c r="I17" s="479"/>
    </row>
    <row r="18" spans="2:9" ht="18.75" thickBot="1">
      <c r="B18" s="476" t="s">
        <v>8</v>
      </c>
      <c r="C18" s="476" t="s">
        <v>206</v>
      </c>
      <c r="D18" s="468" t="s">
        <v>210</v>
      </c>
      <c r="E18" s="469"/>
      <c r="F18" s="469"/>
      <c r="G18" s="469"/>
      <c r="H18" s="470"/>
      <c r="I18" s="476" t="s">
        <v>256</v>
      </c>
    </row>
    <row r="19" spans="2:9" ht="18.75" thickBot="1">
      <c r="B19" s="477"/>
      <c r="C19" s="478"/>
      <c r="D19" s="293" t="s">
        <v>128</v>
      </c>
      <c r="E19" s="293" t="s">
        <v>129</v>
      </c>
      <c r="F19" s="293" t="s">
        <v>130</v>
      </c>
      <c r="G19" s="293" t="s">
        <v>131</v>
      </c>
      <c r="H19" s="293" t="s">
        <v>132</v>
      </c>
      <c r="I19" s="477"/>
    </row>
    <row r="20" spans="2:9" ht="18.75" thickBot="1">
      <c r="B20" s="478"/>
      <c r="C20" s="294" t="s">
        <v>207</v>
      </c>
      <c r="D20" s="295">
        <v>0.3</v>
      </c>
      <c r="E20" s="295">
        <v>0.5</v>
      </c>
      <c r="F20" s="295">
        <v>0.7</v>
      </c>
      <c r="G20" s="295">
        <v>1</v>
      </c>
      <c r="H20" s="295">
        <v>1</v>
      </c>
      <c r="I20" s="478"/>
    </row>
    <row r="21" spans="2:9" ht="18.75" thickBot="1">
      <c r="B21" s="286">
        <v>1</v>
      </c>
      <c r="C21" s="296" t="s">
        <v>252</v>
      </c>
      <c r="D21" s="297">
        <f t="shared" ref="D21:G24" si="0">$H21*D$20</f>
        <v>0</v>
      </c>
      <c r="E21" s="297">
        <f t="shared" si="0"/>
        <v>0</v>
      </c>
      <c r="F21" s="297">
        <f t="shared" si="0"/>
        <v>0</v>
      </c>
      <c r="G21" s="297">
        <f>$H21*G$20</f>
        <v>0</v>
      </c>
      <c r="H21" s="298"/>
      <c r="I21" s="297">
        <f>SUM(D21:H21)</f>
        <v>0</v>
      </c>
    </row>
    <row r="22" spans="2:9" ht="18.75" thickBot="1">
      <c r="B22" s="286">
        <v>2</v>
      </c>
      <c r="C22" s="296" t="s">
        <v>253</v>
      </c>
      <c r="D22" s="297">
        <f t="shared" si="0"/>
        <v>0</v>
      </c>
      <c r="E22" s="297">
        <f t="shared" si="0"/>
        <v>0</v>
      </c>
      <c r="F22" s="297">
        <f t="shared" si="0"/>
        <v>0</v>
      </c>
      <c r="G22" s="297">
        <f t="shared" si="0"/>
        <v>0</v>
      </c>
      <c r="H22" s="298"/>
      <c r="I22" s="297">
        <f t="shared" ref="I22:I24" si="1">SUM(D22:H22)</f>
        <v>0</v>
      </c>
    </row>
    <row r="23" spans="2:9" ht="18.75" thickBot="1">
      <c r="B23" s="286">
        <v>3</v>
      </c>
      <c r="C23" s="296" t="s">
        <v>254</v>
      </c>
      <c r="D23" s="297">
        <f t="shared" si="0"/>
        <v>0</v>
      </c>
      <c r="E23" s="297">
        <f t="shared" si="0"/>
        <v>0</v>
      </c>
      <c r="F23" s="297">
        <f t="shared" si="0"/>
        <v>0</v>
      </c>
      <c r="G23" s="297">
        <f t="shared" si="0"/>
        <v>0</v>
      </c>
      <c r="H23" s="298"/>
      <c r="I23" s="297">
        <f t="shared" si="1"/>
        <v>0</v>
      </c>
    </row>
    <row r="24" spans="2:9" ht="18.75" thickBot="1">
      <c r="B24" s="286">
        <v>4</v>
      </c>
      <c r="C24" s="296" t="s">
        <v>209</v>
      </c>
      <c r="D24" s="297">
        <f t="shared" si="0"/>
        <v>0</v>
      </c>
      <c r="E24" s="297">
        <f t="shared" si="0"/>
        <v>0</v>
      </c>
      <c r="F24" s="297">
        <f t="shared" si="0"/>
        <v>0</v>
      </c>
      <c r="G24" s="297">
        <f t="shared" si="0"/>
        <v>0</v>
      </c>
      <c r="H24" s="298"/>
      <c r="I24" s="297">
        <f t="shared" si="1"/>
        <v>0</v>
      </c>
    </row>
    <row r="25" spans="2:9" ht="18.75" thickBot="1">
      <c r="B25" s="474" t="s">
        <v>208</v>
      </c>
      <c r="C25" s="475"/>
      <c r="D25" s="299">
        <f>SUM(D21:D24)</f>
        <v>0</v>
      </c>
      <c r="E25" s="299">
        <f t="shared" ref="E25:H25" si="2">SUM(E21:E24)</f>
        <v>0</v>
      </c>
      <c r="F25" s="299">
        <f t="shared" si="2"/>
        <v>0</v>
      </c>
      <c r="G25" s="299">
        <f t="shared" si="2"/>
        <v>0</v>
      </c>
      <c r="H25" s="299">
        <f t="shared" si="2"/>
        <v>0</v>
      </c>
      <c r="I25" s="299">
        <f>SUM(I21:I24)</f>
        <v>0</v>
      </c>
    </row>
  </sheetData>
  <sheetProtection algorithmName="SHA-512" hashValue="gLM/1wG51R2KqIzyMTQFM3uYBYYBPi8rxlyCaZf2PlqXo6gX9JKMIWfMYUXwn9R7MqlyihG9Ktaz5tvT2JkF6g==" saltValue="Vmc34OWprstxFuKr5Mcx2w==" spinCount="100000" sheet="1" formatCells="0" formatColumns="0" formatRows="0"/>
  <mergeCells count="8">
    <mergeCell ref="F2:I2"/>
    <mergeCell ref="F3:I3"/>
    <mergeCell ref="B25:C25"/>
    <mergeCell ref="B18:B20"/>
    <mergeCell ref="C18:C19"/>
    <mergeCell ref="D18:H18"/>
    <mergeCell ref="I18:I20"/>
    <mergeCell ref="B17:I17"/>
  </mergeCells>
  <pageMargins left="0.59055118110236227" right="0.98425196850393704" top="1.1811023622047245" bottom="0.59055118110236227" header="0.39370078740157483" footer="0.39370078740157483"/>
  <pageSetup paperSize="9" orientation="portrait" r:id="rId1"/>
  <headerFooter>
    <oddHeader>&amp;C&amp;"B Titr,Bold"&amp;10اداره امور اقتصادی، دانش بنیان و سرمایه گذاری
 دانشگاه آزاد اسلامی واحد نجف آباد</oddHeader>
  </headerFooter>
  <drawing r:id="rId2"/>
  <legacyDrawing r:id="rId3"/>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showRowColHeaders="0" rightToLeft="1" tabSelected="1" view="pageBreakPreview" zoomScaleNormal="100" zoomScaleSheetLayoutView="100" workbookViewId="0">
      <selection activeCell="G11" sqref="G11"/>
    </sheetView>
  </sheetViews>
  <sheetFormatPr defaultRowHeight="15"/>
  <cols>
    <col min="1" max="1" width="2" style="238" customWidth="1"/>
    <col min="2" max="2" width="7.42578125" style="238" customWidth="1"/>
    <col min="3" max="3" width="9.140625" style="238" customWidth="1"/>
    <col min="4" max="4" width="9" style="238" customWidth="1"/>
    <col min="5" max="5" width="9.140625" style="238" customWidth="1"/>
    <col min="6" max="6" width="7" style="238" customWidth="1"/>
    <col min="7" max="7" width="11.140625" style="238" customWidth="1"/>
    <col min="8" max="8" width="7.42578125" style="238" customWidth="1"/>
    <col min="9" max="9" width="11.140625" style="238" customWidth="1"/>
    <col min="10" max="256" width="9.140625" style="238"/>
    <col min="257" max="257" width="12.5703125" style="238" customWidth="1"/>
    <col min="258" max="265" width="11.140625" style="238" customWidth="1"/>
    <col min="266" max="512" width="9.140625" style="238"/>
    <col min="513" max="513" width="12.5703125" style="238" customWidth="1"/>
    <col min="514" max="521" width="11.140625" style="238" customWidth="1"/>
    <col min="522" max="768" width="9.140625" style="238"/>
    <col min="769" max="769" width="12.5703125" style="238" customWidth="1"/>
    <col min="770" max="777" width="11.140625" style="238" customWidth="1"/>
    <col min="778" max="1024" width="9.140625" style="238"/>
    <col min="1025" max="1025" width="12.5703125" style="238" customWidth="1"/>
    <col min="1026" max="1033" width="11.140625" style="238" customWidth="1"/>
    <col min="1034" max="1280" width="9.140625" style="238"/>
    <col min="1281" max="1281" width="12.5703125" style="238" customWidth="1"/>
    <col min="1282" max="1289" width="11.140625" style="238" customWidth="1"/>
    <col min="1290" max="1536" width="9.140625" style="238"/>
    <col min="1537" max="1537" width="12.5703125" style="238" customWidth="1"/>
    <col min="1538" max="1545" width="11.140625" style="238" customWidth="1"/>
    <col min="1546" max="1792" width="9.140625" style="238"/>
    <col min="1793" max="1793" width="12.5703125" style="238" customWidth="1"/>
    <col min="1794" max="1801" width="11.140625" style="238" customWidth="1"/>
    <col min="1802" max="2048" width="9.140625" style="238"/>
    <col min="2049" max="2049" width="12.5703125" style="238" customWidth="1"/>
    <col min="2050" max="2057" width="11.140625" style="238" customWidth="1"/>
    <col min="2058" max="2304" width="9.140625" style="238"/>
    <col min="2305" max="2305" width="12.5703125" style="238" customWidth="1"/>
    <col min="2306" max="2313" width="11.140625" style="238" customWidth="1"/>
    <col min="2314" max="2560" width="9.140625" style="238"/>
    <col min="2561" max="2561" width="12.5703125" style="238" customWidth="1"/>
    <col min="2562" max="2569" width="11.140625" style="238" customWidth="1"/>
    <col min="2570" max="2816" width="9.140625" style="238"/>
    <col min="2817" max="2817" width="12.5703125" style="238" customWidth="1"/>
    <col min="2818" max="2825" width="11.140625" style="238" customWidth="1"/>
    <col min="2826" max="3072" width="9.140625" style="238"/>
    <col min="3073" max="3073" width="12.5703125" style="238" customWidth="1"/>
    <col min="3074" max="3081" width="11.140625" style="238" customWidth="1"/>
    <col min="3082" max="3328" width="9.140625" style="238"/>
    <col min="3329" max="3329" width="12.5703125" style="238" customWidth="1"/>
    <col min="3330" max="3337" width="11.140625" style="238" customWidth="1"/>
    <col min="3338" max="3584" width="9.140625" style="238"/>
    <col min="3585" max="3585" width="12.5703125" style="238" customWidth="1"/>
    <col min="3586" max="3593" width="11.140625" style="238" customWidth="1"/>
    <col min="3594" max="3840" width="9.140625" style="238"/>
    <col min="3841" max="3841" width="12.5703125" style="238" customWidth="1"/>
    <col min="3842" max="3849" width="11.140625" style="238" customWidth="1"/>
    <col min="3850" max="4096" width="9.140625" style="238"/>
    <col min="4097" max="4097" width="12.5703125" style="238" customWidth="1"/>
    <col min="4098" max="4105" width="11.140625" style="238" customWidth="1"/>
    <col min="4106" max="4352" width="9.140625" style="238"/>
    <col min="4353" max="4353" width="12.5703125" style="238" customWidth="1"/>
    <col min="4354" max="4361" width="11.140625" style="238" customWidth="1"/>
    <col min="4362" max="4608" width="9.140625" style="238"/>
    <col min="4609" max="4609" width="12.5703125" style="238" customWidth="1"/>
    <col min="4610" max="4617" width="11.140625" style="238" customWidth="1"/>
    <col min="4618" max="4864" width="9.140625" style="238"/>
    <col min="4865" max="4865" width="12.5703125" style="238" customWidth="1"/>
    <col min="4866" max="4873" width="11.140625" style="238" customWidth="1"/>
    <col min="4874" max="5120" width="9.140625" style="238"/>
    <col min="5121" max="5121" width="12.5703125" style="238" customWidth="1"/>
    <col min="5122" max="5129" width="11.140625" style="238" customWidth="1"/>
    <col min="5130" max="5376" width="9.140625" style="238"/>
    <col min="5377" max="5377" width="12.5703125" style="238" customWidth="1"/>
    <col min="5378" max="5385" width="11.140625" style="238" customWidth="1"/>
    <col min="5386" max="5632" width="9.140625" style="238"/>
    <col min="5633" max="5633" width="12.5703125" style="238" customWidth="1"/>
    <col min="5634" max="5641" width="11.140625" style="238" customWidth="1"/>
    <col min="5642" max="5888" width="9.140625" style="238"/>
    <col min="5889" max="5889" width="12.5703125" style="238" customWidth="1"/>
    <col min="5890" max="5897" width="11.140625" style="238" customWidth="1"/>
    <col min="5898" max="6144" width="9.140625" style="238"/>
    <col min="6145" max="6145" width="12.5703125" style="238" customWidth="1"/>
    <col min="6146" max="6153" width="11.140625" style="238" customWidth="1"/>
    <col min="6154" max="6400" width="9.140625" style="238"/>
    <col min="6401" max="6401" width="12.5703125" style="238" customWidth="1"/>
    <col min="6402" max="6409" width="11.140625" style="238" customWidth="1"/>
    <col min="6410" max="6656" width="9.140625" style="238"/>
    <col min="6657" max="6657" width="12.5703125" style="238" customWidth="1"/>
    <col min="6658" max="6665" width="11.140625" style="238" customWidth="1"/>
    <col min="6666" max="6912" width="9.140625" style="238"/>
    <col min="6913" max="6913" width="12.5703125" style="238" customWidth="1"/>
    <col min="6914" max="6921" width="11.140625" style="238" customWidth="1"/>
    <col min="6922" max="7168" width="9.140625" style="238"/>
    <col min="7169" max="7169" width="12.5703125" style="238" customWidth="1"/>
    <col min="7170" max="7177" width="11.140625" style="238" customWidth="1"/>
    <col min="7178" max="7424" width="9.140625" style="238"/>
    <col min="7425" max="7425" width="12.5703125" style="238" customWidth="1"/>
    <col min="7426" max="7433" width="11.140625" style="238" customWidth="1"/>
    <col min="7434" max="7680" width="9.140625" style="238"/>
    <col min="7681" max="7681" width="12.5703125" style="238" customWidth="1"/>
    <col min="7682" max="7689" width="11.140625" style="238" customWidth="1"/>
    <col min="7690" max="7936" width="9.140625" style="238"/>
    <col min="7937" max="7937" width="12.5703125" style="238" customWidth="1"/>
    <col min="7938" max="7945" width="11.140625" style="238" customWidth="1"/>
    <col min="7946" max="8192" width="9.140625" style="238"/>
    <col min="8193" max="8193" width="12.5703125" style="238" customWidth="1"/>
    <col min="8194" max="8201" width="11.140625" style="238" customWidth="1"/>
    <col min="8202" max="8448" width="9.140625" style="238"/>
    <col min="8449" max="8449" width="12.5703125" style="238" customWidth="1"/>
    <col min="8450" max="8457" width="11.140625" style="238" customWidth="1"/>
    <col min="8458" max="8704" width="9.140625" style="238"/>
    <col min="8705" max="8705" width="12.5703125" style="238" customWidth="1"/>
    <col min="8706" max="8713" width="11.140625" style="238" customWidth="1"/>
    <col min="8714" max="8960" width="9.140625" style="238"/>
    <col min="8961" max="8961" width="12.5703125" style="238" customWidth="1"/>
    <col min="8962" max="8969" width="11.140625" style="238" customWidth="1"/>
    <col min="8970" max="9216" width="9.140625" style="238"/>
    <col min="9217" max="9217" width="12.5703125" style="238" customWidth="1"/>
    <col min="9218" max="9225" width="11.140625" style="238" customWidth="1"/>
    <col min="9226" max="9472" width="9.140625" style="238"/>
    <col min="9473" max="9473" width="12.5703125" style="238" customWidth="1"/>
    <col min="9474" max="9481" width="11.140625" style="238" customWidth="1"/>
    <col min="9482" max="9728" width="9.140625" style="238"/>
    <col min="9729" max="9729" width="12.5703125" style="238" customWidth="1"/>
    <col min="9730" max="9737" width="11.140625" style="238" customWidth="1"/>
    <col min="9738" max="9984" width="9.140625" style="238"/>
    <col min="9985" max="9985" width="12.5703125" style="238" customWidth="1"/>
    <col min="9986" max="9993" width="11.140625" style="238" customWidth="1"/>
    <col min="9994" max="10240" width="9.140625" style="238"/>
    <col min="10241" max="10241" width="12.5703125" style="238" customWidth="1"/>
    <col min="10242" max="10249" width="11.140625" style="238" customWidth="1"/>
    <col min="10250" max="10496" width="9.140625" style="238"/>
    <col min="10497" max="10497" width="12.5703125" style="238" customWidth="1"/>
    <col min="10498" max="10505" width="11.140625" style="238" customWidth="1"/>
    <col min="10506" max="10752" width="9.140625" style="238"/>
    <col min="10753" max="10753" width="12.5703125" style="238" customWidth="1"/>
    <col min="10754" max="10761" width="11.140625" style="238" customWidth="1"/>
    <col min="10762" max="11008" width="9.140625" style="238"/>
    <col min="11009" max="11009" width="12.5703125" style="238" customWidth="1"/>
    <col min="11010" max="11017" width="11.140625" style="238" customWidth="1"/>
    <col min="11018" max="11264" width="9.140625" style="238"/>
    <col min="11265" max="11265" width="12.5703125" style="238" customWidth="1"/>
    <col min="11266" max="11273" width="11.140625" style="238" customWidth="1"/>
    <col min="11274" max="11520" width="9.140625" style="238"/>
    <col min="11521" max="11521" width="12.5703125" style="238" customWidth="1"/>
    <col min="11522" max="11529" width="11.140625" style="238" customWidth="1"/>
    <col min="11530" max="11776" width="9.140625" style="238"/>
    <col min="11777" max="11777" width="12.5703125" style="238" customWidth="1"/>
    <col min="11778" max="11785" width="11.140625" style="238" customWidth="1"/>
    <col min="11786" max="12032" width="9.140625" style="238"/>
    <col min="12033" max="12033" width="12.5703125" style="238" customWidth="1"/>
    <col min="12034" max="12041" width="11.140625" style="238" customWidth="1"/>
    <col min="12042" max="12288" width="9.140625" style="238"/>
    <col min="12289" max="12289" width="12.5703125" style="238" customWidth="1"/>
    <col min="12290" max="12297" width="11.140625" style="238" customWidth="1"/>
    <col min="12298" max="12544" width="9.140625" style="238"/>
    <col min="12545" max="12545" width="12.5703125" style="238" customWidth="1"/>
    <col min="12546" max="12553" width="11.140625" style="238" customWidth="1"/>
    <col min="12554" max="12800" width="9.140625" style="238"/>
    <col min="12801" max="12801" width="12.5703125" style="238" customWidth="1"/>
    <col min="12802" max="12809" width="11.140625" style="238" customWidth="1"/>
    <col min="12810" max="13056" width="9.140625" style="238"/>
    <col min="13057" max="13057" width="12.5703125" style="238" customWidth="1"/>
    <col min="13058" max="13065" width="11.140625" style="238" customWidth="1"/>
    <col min="13066" max="13312" width="9.140625" style="238"/>
    <col min="13313" max="13313" width="12.5703125" style="238" customWidth="1"/>
    <col min="13314" max="13321" width="11.140625" style="238" customWidth="1"/>
    <col min="13322" max="13568" width="9.140625" style="238"/>
    <col min="13569" max="13569" width="12.5703125" style="238" customWidth="1"/>
    <col min="13570" max="13577" width="11.140625" style="238" customWidth="1"/>
    <col min="13578" max="13824" width="9.140625" style="238"/>
    <col min="13825" max="13825" width="12.5703125" style="238" customWidth="1"/>
    <col min="13826" max="13833" width="11.140625" style="238" customWidth="1"/>
    <col min="13834" max="14080" width="9.140625" style="238"/>
    <col min="14081" max="14081" width="12.5703125" style="238" customWidth="1"/>
    <col min="14082" max="14089" width="11.140625" style="238" customWidth="1"/>
    <col min="14090" max="14336" width="9.140625" style="238"/>
    <col min="14337" max="14337" width="12.5703125" style="238" customWidth="1"/>
    <col min="14338" max="14345" width="11.140625" style="238" customWidth="1"/>
    <col min="14346" max="14592" width="9.140625" style="238"/>
    <col min="14593" max="14593" width="12.5703125" style="238" customWidth="1"/>
    <col min="14594" max="14601" width="11.140625" style="238" customWidth="1"/>
    <col min="14602" max="14848" width="9.140625" style="238"/>
    <col min="14849" max="14849" width="12.5703125" style="238" customWidth="1"/>
    <col min="14850" max="14857" width="11.140625" style="238" customWidth="1"/>
    <col min="14858" max="15104" width="9.140625" style="238"/>
    <col min="15105" max="15105" width="12.5703125" style="238" customWidth="1"/>
    <col min="15106" max="15113" width="11.140625" style="238" customWidth="1"/>
    <col min="15114" max="15360" width="9.140625" style="238"/>
    <col min="15361" max="15361" width="12.5703125" style="238" customWidth="1"/>
    <col min="15362" max="15369" width="11.140625" style="238" customWidth="1"/>
    <col min="15370" max="15616" width="9.140625" style="238"/>
    <col min="15617" max="15617" width="12.5703125" style="238" customWidth="1"/>
    <col min="15618" max="15625" width="11.140625" style="238" customWidth="1"/>
    <col min="15626" max="15872" width="9.140625" style="238"/>
    <col min="15873" max="15873" width="12.5703125" style="238" customWidth="1"/>
    <col min="15874" max="15881" width="11.140625" style="238" customWidth="1"/>
    <col min="15882" max="16128" width="9.140625" style="238"/>
    <col min="16129" max="16129" width="12.5703125" style="238" customWidth="1"/>
    <col min="16130" max="16137" width="11.140625" style="238" customWidth="1"/>
    <col min="16138" max="16384" width="9.140625" style="238"/>
  </cols>
  <sheetData>
    <row r="1" spans="1:11" ht="39" customHeight="1">
      <c r="B1" s="360" t="s">
        <v>357</v>
      </c>
      <c r="C1" s="360"/>
      <c r="D1" s="360"/>
      <c r="E1" s="360"/>
      <c r="F1" s="316"/>
      <c r="G1" s="316"/>
      <c r="H1" s="316"/>
      <c r="I1" s="316"/>
    </row>
    <row r="2" spans="1:11" s="240" customFormat="1" ht="26.25" customHeight="1">
      <c r="B2" s="360" t="s">
        <v>355</v>
      </c>
      <c r="C2" s="300"/>
    </row>
    <row r="3" spans="1:11" s="240" customFormat="1" ht="22.5">
      <c r="B3" s="487" t="s">
        <v>268</v>
      </c>
      <c r="C3" s="488"/>
      <c r="D3" s="489" t="s">
        <v>269</v>
      </c>
      <c r="E3" s="489"/>
      <c r="F3" s="489" t="s">
        <v>270</v>
      </c>
      <c r="G3" s="489"/>
      <c r="H3" s="489" t="s">
        <v>271</v>
      </c>
      <c r="I3" s="489"/>
    </row>
    <row r="4" spans="1:11" s="240" customFormat="1" ht="23.25" customHeight="1">
      <c r="B4" s="492" t="s">
        <v>36</v>
      </c>
      <c r="C4" s="493"/>
      <c r="D4" s="480" t="s">
        <v>36</v>
      </c>
      <c r="E4" s="480"/>
      <c r="F4" s="480" t="s">
        <v>36</v>
      </c>
      <c r="G4" s="480"/>
      <c r="H4" s="480" t="s">
        <v>36</v>
      </c>
      <c r="I4" s="480"/>
    </row>
    <row r="5" spans="1:11" s="240" customFormat="1" ht="4.5" customHeight="1">
      <c r="B5" s="242"/>
      <c r="C5" s="242"/>
      <c r="D5" s="242"/>
      <c r="E5" s="242"/>
      <c r="F5" s="242"/>
      <c r="G5" s="242"/>
      <c r="H5" s="242"/>
      <c r="I5" s="242"/>
    </row>
    <row r="6" spans="1:11" s="240" customFormat="1" ht="22.5">
      <c r="B6" s="487" t="s">
        <v>272</v>
      </c>
      <c r="C6" s="488"/>
      <c r="D6" s="489" t="s">
        <v>273</v>
      </c>
      <c r="E6" s="489"/>
      <c r="F6" s="489" t="s">
        <v>274</v>
      </c>
      <c r="G6" s="489"/>
      <c r="H6" s="489" t="s">
        <v>275</v>
      </c>
      <c r="I6" s="489"/>
    </row>
    <row r="7" spans="1:11" s="240" customFormat="1" ht="22.5">
      <c r="B7" s="492" t="s">
        <v>36</v>
      </c>
      <c r="C7" s="493"/>
      <c r="D7" s="480" t="s">
        <v>36</v>
      </c>
      <c r="E7" s="480"/>
      <c r="F7" s="480" t="s">
        <v>36</v>
      </c>
      <c r="G7" s="480"/>
      <c r="H7" s="481" t="s">
        <v>36</v>
      </c>
      <c r="I7" s="481"/>
    </row>
    <row r="8" spans="1:11" ht="23.25" customHeight="1">
      <c r="B8" s="316"/>
      <c r="C8" s="316"/>
      <c r="D8" s="316"/>
      <c r="E8" s="316"/>
      <c r="F8" s="316"/>
      <c r="G8" s="316"/>
      <c r="H8" s="316"/>
      <c r="I8" s="316"/>
    </row>
    <row r="9" spans="1:11" s="239" customFormat="1" ht="28.5" customHeight="1" thickBot="1">
      <c r="A9" s="243"/>
      <c r="B9" s="360" t="s">
        <v>356</v>
      </c>
      <c r="C9" s="300"/>
      <c r="D9" s="300"/>
      <c r="E9" s="300"/>
      <c r="F9" s="300"/>
      <c r="G9" s="300"/>
      <c r="H9" s="240"/>
      <c r="I9" s="240"/>
      <c r="J9" s="240"/>
      <c r="K9" s="240"/>
    </row>
    <row r="10" spans="1:11" ht="22.5">
      <c r="A10" s="244"/>
      <c r="B10" s="245" t="s">
        <v>73</v>
      </c>
      <c r="C10" s="490" t="s">
        <v>276</v>
      </c>
      <c r="D10" s="490"/>
      <c r="E10" s="490" t="s">
        <v>277</v>
      </c>
      <c r="F10" s="490"/>
      <c r="G10" s="246" t="s">
        <v>278</v>
      </c>
      <c r="H10" s="490" t="s">
        <v>279</v>
      </c>
      <c r="I10" s="491"/>
    </row>
    <row r="11" spans="1:11" ht="22.5">
      <c r="B11" s="247">
        <v>1</v>
      </c>
      <c r="C11" s="485" t="s">
        <v>36</v>
      </c>
      <c r="D11" s="485"/>
      <c r="E11" s="485" t="s">
        <v>36</v>
      </c>
      <c r="F11" s="485"/>
      <c r="G11" s="248" t="s">
        <v>410</v>
      </c>
      <c r="H11" s="480" t="s">
        <v>36</v>
      </c>
      <c r="I11" s="486"/>
    </row>
    <row r="12" spans="1:11" s="239" customFormat="1" ht="22.5">
      <c r="B12" s="247">
        <v>2</v>
      </c>
      <c r="C12" s="485" t="s">
        <v>36</v>
      </c>
      <c r="D12" s="485"/>
      <c r="E12" s="485" t="s">
        <v>36</v>
      </c>
      <c r="F12" s="485"/>
      <c r="G12" s="248">
        <v>0</v>
      </c>
      <c r="H12" s="480" t="s">
        <v>36</v>
      </c>
      <c r="I12" s="486"/>
    </row>
    <row r="13" spans="1:11" ht="23.25" thickBot="1">
      <c r="B13" s="249">
        <v>3</v>
      </c>
      <c r="C13" s="482" t="s">
        <v>36</v>
      </c>
      <c r="D13" s="482"/>
      <c r="E13" s="482" t="s">
        <v>36</v>
      </c>
      <c r="F13" s="482"/>
      <c r="G13" s="250">
        <v>0</v>
      </c>
      <c r="H13" s="483" t="s">
        <v>36</v>
      </c>
      <c r="I13" s="484"/>
    </row>
    <row r="14" spans="1:11">
      <c r="B14" s="316"/>
      <c r="C14" s="316"/>
      <c r="D14" s="316"/>
      <c r="E14" s="316"/>
      <c r="F14" s="316"/>
      <c r="G14" s="316"/>
      <c r="H14" s="316"/>
      <c r="I14" s="316"/>
    </row>
    <row r="15" spans="1:11">
      <c r="B15" s="316"/>
      <c r="C15" s="316"/>
      <c r="D15" s="316"/>
      <c r="E15" s="316"/>
      <c r="F15" s="316"/>
      <c r="G15" s="316"/>
      <c r="H15" s="316"/>
      <c r="I15" s="316"/>
    </row>
    <row r="16" spans="1:11">
      <c r="B16" s="316"/>
      <c r="C16" s="316"/>
      <c r="D16" s="316"/>
      <c r="E16" s="316"/>
      <c r="F16" s="316"/>
      <c r="G16" s="316"/>
      <c r="H16" s="316"/>
      <c r="I16" s="316"/>
    </row>
    <row r="17" spans="2:9">
      <c r="B17" s="316"/>
      <c r="C17" s="316"/>
      <c r="D17" s="316"/>
      <c r="E17" s="316"/>
      <c r="F17" s="316"/>
      <c r="G17" s="316"/>
      <c r="H17" s="316"/>
      <c r="I17" s="316"/>
    </row>
  </sheetData>
  <sheetProtection algorithmName="SHA-512" hashValue="UoQ4jLHxhfWzwiaVCnXO11N6zoMX8PSgLLBYDcXwYgRePmsjkzXSTka2hA7D+g2+YXa/xBjehMnJUNgHtbRSWQ==" saltValue="LkuRbM5gcU1dgEgS6O/WMg==" spinCount="100000" sheet="1" objects="1" scenarios="1"/>
  <protectedRanges>
    <protectedRange sqref="B4:I4 B7:I7" name="Range1"/>
    <protectedRange sqref="C11:H13" name="Range1_1"/>
  </protectedRanges>
  <mergeCells count="28">
    <mergeCell ref="B3:C3"/>
    <mergeCell ref="D3:E3"/>
    <mergeCell ref="F3:G3"/>
    <mergeCell ref="H3:I3"/>
    <mergeCell ref="C10:D10"/>
    <mergeCell ref="E10:F10"/>
    <mergeCell ref="H10:I10"/>
    <mergeCell ref="B4:C4"/>
    <mergeCell ref="D4:E4"/>
    <mergeCell ref="F4:G4"/>
    <mergeCell ref="H4:I4"/>
    <mergeCell ref="B6:C6"/>
    <mergeCell ref="D6:E6"/>
    <mergeCell ref="F6:G6"/>
    <mergeCell ref="H6:I6"/>
    <mergeCell ref="B7:C7"/>
    <mergeCell ref="D7:E7"/>
    <mergeCell ref="F7:G7"/>
    <mergeCell ref="H7:I7"/>
    <mergeCell ref="C13:D13"/>
    <mergeCell ref="E13:F13"/>
    <mergeCell ref="H13:I13"/>
    <mergeCell ref="C11:D11"/>
    <mergeCell ref="E11:F11"/>
    <mergeCell ref="H11:I11"/>
    <mergeCell ref="C12:D12"/>
    <mergeCell ref="E12:F12"/>
    <mergeCell ref="H12:I12"/>
  </mergeCells>
  <pageMargins left="0.59055118110236227" right="0.98425196850393704" top="1.1811023622047245" bottom="0.59055118110236227" header="0.39370078740157483" footer="0.39370078740157483"/>
  <pageSetup paperSize="9" orientation="portrait" r:id="rId1"/>
  <headerFooter>
    <oddHeader>&amp;C&amp;"B Titr,Bold"&amp;10اداره امور اقتصادی، دانش بنیان و سرمایه گذاری
 دانشگاه آزاد اسلامی واحد نجف آباد</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35"/>
  <sheetViews>
    <sheetView showGridLines="0" showRowColHeaders="0" rightToLeft="1" view="pageBreakPreview" topLeftCell="A13" zoomScaleNormal="80" zoomScaleSheetLayoutView="100" workbookViewId="0">
      <selection activeCell="M22" sqref="M22"/>
    </sheetView>
  </sheetViews>
  <sheetFormatPr defaultColWidth="9" defaultRowHeight="22.5"/>
  <cols>
    <col min="1" max="1" width="2.140625" style="240" customWidth="1"/>
    <col min="2" max="4" width="4.42578125" style="240" customWidth="1"/>
    <col min="5" max="5" width="6.140625" style="240" customWidth="1"/>
    <col min="6" max="6" width="7.5703125" style="240" customWidth="1"/>
    <col min="7" max="7" width="2.5703125" style="240" customWidth="1"/>
    <col min="8" max="8" width="6.7109375" style="240" customWidth="1"/>
    <col min="9" max="9" width="8.28515625" style="240" customWidth="1"/>
    <col min="10" max="10" width="9.5703125" style="240" customWidth="1"/>
    <col min="11" max="11" width="8.5703125" style="240" customWidth="1"/>
    <col min="12" max="12" width="13.140625" style="240" customWidth="1"/>
    <col min="13" max="13" width="12.42578125" style="240" customWidth="1"/>
    <col min="14" max="256" width="9" style="240"/>
    <col min="257" max="257" width="12.5703125" style="240" customWidth="1"/>
    <col min="258" max="258" width="5.28515625" style="240" customWidth="1"/>
    <col min="259" max="262" width="7.5703125" style="240" customWidth="1"/>
    <col min="263" max="263" width="7.140625" style="240" customWidth="1"/>
    <col min="264" max="264" width="6.42578125" style="240" customWidth="1"/>
    <col min="265" max="265" width="8.42578125" style="240" customWidth="1"/>
    <col min="266" max="266" width="11.5703125" style="240" customWidth="1"/>
    <col min="267" max="267" width="8.42578125" style="240" customWidth="1"/>
    <col min="268" max="269" width="12.42578125" style="240" customWidth="1"/>
    <col min="270" max="512" width="9" style="240"/>
    <col min="513" max="513" width="12.5703125" style="240" customWidth="1"/>
    <col min="514" max="514" width="5.28515625" style="240" customWidth="1"/>
    <col min="515" max="518" width="7.5703125" style="240" customWidth="1"/>
    <col min="519" max="519" width="7.140625" style="240" customWidth="1"/>
    <col min="520" max="520" width="6.42578125" style="240" customWidth="1"/>
    <col min="521" max="521" width="8.42578125" style="240" customWidth="1"/>
    <col min="522" max="522" width="11.5703125" style="240" customWidth="1"/>
    <col min="523" max="523" width="8.42578125" style="240" customWidth="1"/>
    <col min="524" max="525" width="12.42578125" style="240" customWidth="1"/>
    <col min="526" max="768" width="9" style="240"/>
    <col min="769" max="769" width="12.5703125" style="240" customWidth="1"/>
    <col min="770" max="770" width="5.28515625" style="240" customWidth="1"/>
    <col min="771" max="774" width="7.5703125" style="240" customWidth="1"/>
    <col min="775" max="775" width="7.140625" style="240" customWidth="1"/>
    <col min="776" max="776" width="6.42578125" style="240" customWidth="1"/>
    <col min="777" max="777" width="8.42578125" style="240" customWidth="1"/>
    <col min="778" max="778" width="11.5703125" style="240" customWidth="1"/>
    <col min="779" max="779" width="8.42578125" style="240" customWidth="1"/>
    <col min="780" max="781" width="12.42578125" style="240" customWidth="1"/>
    <col min="782" max="1024" width="9" style="240"/>
    <col min="1025" max="1025" width="12.5703125" style="240" customWidth="1"/>
    <col min="1026" max="1026" width="5.28515625" style="240" customWidth="1"/>
    <col min="1027" max="1030" width="7.5703125" style="240" customWidth="1"/>
    <col min="1031" max="1031" width="7.140625" style="240" customWidth="1"/>
    <col min="1032" max="1032" width="6.42578125" style="240" customWidth="1"/>
    <col min="1033" max="1033" width="8.42578125" style="240" customWidth="1"/>
    <col min="1034" max="1034" width="11.5703125" style="240" customWidth="1"/>
    <col min="1035" max="1035" width="8.42578125" style="240" customWidth="1"/>
    <col min="1036" max="1037" width="12.42578125" style="240" customWidth="1"/>
    <col min="1038" max="1280" width="9" style="240"/>
    <col min="1281" max="1281" width="12.5703125" style="240" customWidth="1"/>
    <col min="1282" max="1282" width="5.28515625" style="240" customWidth="1"/>
    <col min="1283" max="1286" width="7.5703125" style="240" customWidth="1"/>
    <col min="1287" max="1287" width="7.140625" style="240" customWidth="1"/>
    <col min="1288" max="1288" width="6.42578125" style="240" customWidth="1"/>
    <col min="1289" max="1289" width="8.42578125" style="240" customWidth="1"/>
    <col min="1290" max="1290" width="11.5703125" style="240" customWidth="1"/>
    <col min="1291" max="1291" width="8.42578125" style="240" customWidth="1"/>
    <col min="1292" max="1293" width="12.42578125" style="240" customWidth="1"/>
    <col min="1294" max="1536" width="9" style="240"/>
    <col min="1537" max="1537" width="12.5703125" style="240" customWidth="1"/>
    <col min="1538" max="1538" width="5.28515625" style="240" customWidth="1"/>
    <col min="1539" max="1542" width="7.5703125" style="240" customWidth="1"/>
    <col min="1543" max="1543" width="7.140625" style="240" customWidth="1"/>
    <col min="1544" max="1544" width="6.42578125" style="240" customWidth="1"/>
    <col min="1545" max="1545" width="8.42578125" style="240" customWidth="1"/>
    <col min="1546" max="1546" width="11.5703125" style="240" customWidth="1"/>
    <col min="1547" max="1547" width="8.42578125" style="240" customWidth="1"/>
    <col min="1548" max="1549" width="12.42578125" style="240" customWidth="1"/>
    <col min="1550" max="1792" width="9" style="240"/>
    <col min="1793" max="1793" width="12.5703125" style="240" customWidth="1"/>
    <col min="1794" max="1794" width="5.28515625" style="240" customWidth="1"/>
    <col min="1795" max="1798" width="7.5703125" style="240" customWidth="1"/>
    <col min="1799" max="1799" width="7.140625" style="240" customWidth="1"/>
    <col min="1800" max="1800" width="6.42578125" style="240" customWidth="1"/>
    <col min="1801" max="1801" width="8.42578125" style="240" customWidth="1"/>
    <col min="1802" max="1802" width="11.5703125" style="240" customWidth="1"/>
    <col min="1803" max="1803" width="8.42578125" style="240" customWidth="1"/>
    <col min="1804" max="1805" width="12.42578125" style="240" customWidth="1"/>
    <col min="1806" max="2048" width="9" style="240"/>
    <col min="2049" max="2049" width="12.5703125" style="240" customWidth="1"/>
    <col min="2050" max="2050" width="5.28515625" style="240" customWidth="1"/>
    <col min="2051" max="2054" width="7.5703125" style="240" customWidth="1"/>
    <col min="2055" max="2055" width="7.140625" style="240" customWidth="1"/>
    <col min="2056" max="2056" width="6.42578125" style="240" customWidth="1"/>
    <col min="2057" max="2057" width="8.42578125" style="240" customWidth="1"/>
    <col min="2058" max="2058" width="11.5703125" style="240" customWidth="1"/>
    <col min="2059" max="2059" width="8.42578125" style="240" customWidth="1"/>
    <col min="2060" max="2061" width="12.42578125" style="240" customWidth="1"/>
    <col min="2062" max="2304" width="9" style="240"/>
    <col min="2305" max="2305" width="12.5703125" style="240" customWidth="1"/>
    <col min="2306" max="2306" width="5.28515625" style="240" customWidth="1"/>
    <col min="2307" max="2310" width="7.5703125" style="240" customWidth="1"/>
    <col min="2311" max="2311" width="7.140625" style="240" customWidth="1"/>
    <col min="2312" max="2312" width="6.42578125" style="240" customWidth="1"/>
    <col min="2313" max="2313" width="8.42578125" style="240" customWidth="1"/>
    <col min="2314" max="2314" width="11.5703125" style="240" customWidth="1"/>
    <col min="2315" max="2315" width="8.42578125" style="240" customWidth="1"/>
    <col min="2316" max="2317" width="12.42578125" style="240" customWidth="1"/>
    <col min="2318" max="2560" width="9" style="240"/>
    <col min="2561" max="2561" width="12.5703125" style="240" customWidth="1"/>
    <col min="2562" max="2562" width="5.28515625" style="240" customWidth="1"/>
    <col min="2563" max="2566" width="7.5703125" style="240" customWidth="1"/>
    <col min="2567" max="2567" width="7.140625" style="240" customWidth="1"/>
    <col min="2568" max="2568" width="6.42578125" style="240" customWidth="1"/>
    <col min="2569" max="2569" width="8.42578125" style="240" customWidth="1"/>
    <col min="2570" max="2570" width="11.5703125" style="240" customWidth="1"/>
    <col min="2571" max="2571" width="8.42578125" style="240" customWidth="1"/>
    <col min="2572" max="2573" width="12.42578125" style="240" customWidth="1"/>
    <col min="2574" max="2816" width="9" style="240"/>
    <col min="2817" max="2817" width="12.5703125" style="240" customWidth="1"/>
    <col min="2818" max="2818" width="5.28515625" style="240" customWidth="1"/>
    <col min="2819" max="2822" width="7.5703125" style="240" customWidth="1"/>
    <col min="2823" max="2823" width="7.140625" style="240" customWidth="1"/>
    <col min="2824" max="2824" width="6.42578125" style="240" customWidth="1"/>
    <col min="2825" max="2825" width="8.42578125" style="240" customWidth="1"/>
    <col min="2826" max="2826" width="11.5703125" style="240" customWidth="1"/>
    <col min="2827" max="2827" width="8.42578125" style="240" customWidth="1"/>
    <col min="2828" max="2829" width="12.42578125" style="240" customWidth="1"/>
    <col min="2830" max="3072" width="9" style="240"/>
    <col min="3073" max="3073" width="12.5703125" style="240" customWidth="1"/>
    <col min="3074" max="3074" width="5.28515625" style="240" customWidth="1"/>
    <col min="3075" max="3078" width="7.5703125" style="240" customWidth="1"/>
    <col min="3079" max="3079" width="7.140625" style="240" customWidth="1"/>
    <col min="3080" max="3080" width="6.42578125" style="240" customWidth="1"/>
    <col min="3081" max="3081" width="8.42578125" style="240" customWidth="1"/>
    <col min="3082" max="3082" width="11.5703125" style="240" customWidth="1"/>
    <col min="3083" max="3083" width="8.42578125" style="240" customWidth="1"/>
    <col min="3084" max="3085" width="12.42578125" style="240" customWidth="1"/>
    <col min="3086" max="3328" width="9" style="240"/>
    <col min="3329" max="3329" width="12.5703125" style="240" customWidth="1"/>
    <col min="3330" max="3330" width="5.28515625" style="240" customWidth="1"/>
    <col min="3331" max="3334" width="7.5703125" style="240" customWidth="1"/>
    <col min="3335" max="3335" width="7.140625" style="240" customWidth="1"/>
    <col min="3336" max="3336" width="6.42578125" style="240" customWidth="1"/>
    <col min="3337" max="3337" width="8.42578125" style="240" customWidth="1"/>
    <col min="3338" max="3338" width="11.5703125" style="240" customWidth="1"/>
    <col min="3339" max="3339" width="8.42578125" style="240" customWidth="1"/>
    <col min="3340" max="3341" width="12.42578125" style="240" customWidth="1"/>
    <col min="3342" max="3584" width="9" style="240"/>
    <col min="3585" max="3585" width="12.5703125" style="240" customWidth="1"/>
    <col min="3586" max="3586" width="5.28515625" style="240" customWidth="1"/>
    <col min="3587" max="3590" width="7.5703125" style="240" customWidth="1"/>
    <col min="3591" max="3591" width="7.140625" style="240" customWidth="1"/>
    <col min="3592" max="3592" width="6.42578125" style="240" customWidth="1"/>
    <col min="3593" max="3593" width="8.42578125" style="240" customWidth="1"/>
    <col min="3594" max="3594" width="11.5703125" style="240" customWidth="1"/>
    <col min="3595" max="3595" width="8.42578125" style="240" customWidth="1"/>
    <col min="3596" max="3597" width="12.42578125" style="240" customWidth="1"/>
    <col min="3598" max="3840" width="9" style="240"/>
    <col min="3841" max="3841" width="12.5703125" style="240" customWidth="1"/>
    <col min="3842" max="3842" width="5.28515625" style="240" customWidth="1"/>
    <col min="3843" max="3846" width="7.5703125" style="240" customWidth="1"/>
    <col min="3847" max="3847" width="7.140625" style="240" customWidth="1"/>
    <col min="3848" max="3848" width="6.42578125" style="240" customWidth="1"/>
    <col min="3849" max="3849" width="8.42578125" style="240" customWidth="1"/>
    <col min="3850" max="3850" width="11.5703125" style="240" customWidth="1"/>
    <col min="3851" max="3851" width="8.42578125" style="240" customWidth="1"/>
    <col min="3852" max="3853" width="12.42578125" style="240" customWidth="1"/>
    <col min="3854" max="4096" width="9" style="240"/>
    <col min="4097" max="4097" width="12.5703125" style="240" customWidth="1"/>
    <col min="4098" max="4098" width="5.28515625" style="240" customWidth="1"/>
    <col min="4099" max="4102" width="7.5703125" style="240" customWidth="1"/>
    <col min="4103" max="4103" width="7.140625" style="240" customWidth="1"/>
    <col min="4104" max="4104" width="6.42578125" style="240" customWidth="1"/>
    <col min="4105" max="4105" width="8.42578125" style="240" customWidth="1"/>
    <col min="4106" max="4106" width="11.5703125" style="240" customWidth="1"/>
    <col min="4107" max="4107" width="8.42578125" style="240" customWidth="1"/>
    <col min="4108" max="4109" width="12.42578125" style="240" customWidth="1"/>
    <col min="4110" max="4352" width="9" style="240"/>
    <col min="4353" max="4353" width="12.5703125" style="240" customWidth="1"/>
    <col min="4354" max="4354" width="5.28515625" style="240" customWidth="1"/>
    <col min="4355" max="4358" width="7.5703125" style="240" customWidth="1"/>
    <col min="4359" max="4359" width="7.140625" style="240" customWidth="1"/>
    <col min="4360" max="4360" width="6.42578125" style="240" customWidth="1"/>
    <col min="4361" max="4361" width="8.42578125" style="240" customWidth="1"/>
    <col min="4362" max="4362" width="11.5703125" style="240" customWidth="1"/>
    <col min="4363" max="4363" width="8.42578125" style="240" customWidth="1"/>
    <col min="4364" max="4365" width="12.42578125" style="240" customWidth="1"/>
    <col min="4366" max="4608" width="9" style="240"/>
    <col min="4609" max="4609" width="12.5703125" style="240" customWidth="1"/>
    <col min="4610" max="4610" width="5.28515625" style="240" customWidth="1"/>
    <col min="4611" max="4614" width="7.5703125" style="240" customWidth="1"/>
    <col min="4615" max="4615" width="7.140625" style="240" customWidth="1"/>
    <col min="4616" max="4616" width="6.42578125" style="240" customWidth="1"/>
    <col min="4617" max="4617" width="8.42578125" style="240" customWidth="1"/>
    <col min="4618" max="4618" width="11.5703125" style="240" customWidth="1"/>
    <col min="4619" max="4619" width="8.42578125" style="240" customWidth="1"/>
    <col min="4620" max="4621" width="12.42578125" style="240" customWidth="1"/>
    <col min="4622" max="4864" width="9" style="240"/>
    <col min="4865" max="4865" width="12.5703125" style="240" customWidth="1"/>
    <col min="4866" max="4866" width="5.28515625" style="240" customWidth="1"/>
    <col min="4867" max="4870" width="7.5703125" style="240" customWidth="1"/>
    <col min="4871" max="4871" width="7.140625" style="240" customWidth="1"/>
    <col min="4872" max="4872" width="6.42578125" style="240" customWidth="1"/>
    <col min="4873" max="4873" width="8.42578125" style="240" customWidth="1"/>
    <col min="4874" max="4874" width="11.5703125" style="240" customWidth="1"/>
    <col min="4875" max="4875" width="8.42578125" style="240" customWidth="1"/>
    <col min="4876" max="4877" width="12.42578125" style="240" customWidth="1"/>
    <col min="4878" max="5120" width="9" style="240"/>
    <col min="5121" max="5121" width="12.5703125" style="240" customWidth="1"/>
    <col min="5122" max="5122" width="5.28515625" style="240" customWidth="1"/>
    <col min="5123" max="5126" width="7.5703125" style="240" customWidth="1"/>
    <col min="5127" max="5127" width="7.140625" style="240" customWidth="1"/>
    <col min="5128" max="5128" width="6.42578125" style="240" customWidth="1"/>
    <col min="5129" max="5129" width="8.42578125" style="240" customWidth="1"/>
    <col min="5130" max="5130" width="11.5703125" style="240" customWidth="1"/>
    <col min="5131" max="5131" width="8.42578125" style="240" customWidth="1"/>
    <col min="5132" max="5133" width="12.42578125" style="240" customWidth="1"/>
    <col min="5134" max="5376" width="9" style="240"/>
    <col min="5377" max="5377" width="12.5703125" style="240" customWidth="1"/>
    <col min="5378" max="5378" width="5.28515625" style="240" customWidth="1"/>
    <col min="5379" max="5382" width="7.5703125" style="240" customWidth="1"/>
    <col min="5383" max="5383" width="7.140625" style="240" customWidth="1"/>
    <col min="5384" max="5384" width="6.42578125" style="240" customWidth="1"/>
    <col min="5385" max="5385" width="8.42578125" style="240" customWidth="1"/>
    <col min="5386" max="5386" width="11.5703125" style="240" customWidth="1"/>
    <col min="5387" max="5387" width="8.42578125" style="240" customWidth="1"/>
    <col min="5388" max="5389" width="12.42578125" style="240" customWidth="1"/>
    <col min="5390" max="5632" width="9" style="240"/>
    <col min="5633" max="5633" width="12.5703125" style="240" customWidth="1"/>
    <col min="5634" max="5634" width="5.28515625" style="240" customWidth="1"/>
    <col min="5635" max="5638" width="7.5703125" style="240" customWidth="1"/>
    <col min="5639" max="5639" width="7.140625" style="240" customWidth="1"/>
    <col min="5640" max="5640" width="6.42578125" style="240" customWidth="1"/>
    <col min="5641" max="5641" width="8.42578125" style="240" customWidth="1"/>
    <col min="5642" max="5642" width="11.5703125" style="240" customWidth="1"/>
    <col min="5643" max="5643" width="8.42578125" style="240" customWidth="1"/>
    <col min="5644" max="5645" width="12.42578125" style="240" customWidth="1"/>
    <col min="5646" max="5888" width="9" style="240"/>
    <col min="5889" max="5889" width="12.5703125" style="240" customWidth="1"/>
    <col min="5890" max="5890" width="5.28515625" style="240" customWidth="1"/>
    <col min="5891" max="5894" width="7.5703125" style="240" customWidth="1"/>
    <col min="5895" max="5895" width="7.140625" style="240" customWidth="1"/>
    <col min="5896" max="5896" width="6.42578125" style="240" customWidth="1"/>
    <col min="5897" max="5897" width="8.42578125" style="240" customWidth="1"/>
    <col min="5898" max="5898" width="11.5703125" style="240" customWidth="1"/>
    <col min="5899" max="5899" width="8.42578125" style="240" customWidth="1"/>
    <col min="5900" max="5901" width="12.42578125" style="240" customWidth="1"/>
    <col min="5902" max="6144" width="9" style="240"/>
    <col min="6145" max="6145" width="12.5703125" style="240" customWidth="1"/>
    <col min="6146" max="6146" width="5.28515625" style="240" customWidth="1"/>
    <col min="6147" max="6150" width="7.5703125" style="240" customWidth="1"/>
    <col min="6151" max="6151" width="7.140625" style="240" customWidth="1"/>
    <col min="6152" max="6152" width="6.42578125" style="240" customWidth="1"/>
    <col min="6153" max="6153" width="8.42578125" style="240" customWidth="1"/>
    <col min="6154" max="6154" width="11.5703125" style="240" customWidth="1"/>
    <col min="6155" max="6155" width="8.42578125" style="240" customWidth="1"/>
    <col min="6156" max="6157" width="12.42578125" style="240" customWidth="1"/>
    <col min="6158" max="6400" width="9" style="240"/>
    <col min="6401" max="6401" width="12.5703125" style="240" customWidth="1"/>
    <col min="6402" max="6402" width="5.28515625" style="240" customWidth="1"/>
    <col min="6403" max="6406" width="7.5703125" style="240" customWidth="1"/>
    <col min="6407" max="6407" width="7.140625" style="240" customWidth="1"/>
    <col min="6408" max="6408" width="6.42578125" style="240" customWidth="1"/>
    <col min="6409" max="6409" width="8.42578125" style="240" customWidth="1"/>
    <col min="6410" max="6410" width="11.5703125" style="240" customWidth="1"/>
    <col min="6411" max="6411" width="8.42578125" style="240" customWidth="1"/>
    <col min="6412" max="6413" width="12.42578125" style="240" customWidth="1"/>
    <col min="6414" max="6656" width="9" style="240"/>
    <col min="6657" max="6657" width="12.5703125" style="240" customWidth="1"/>
    <col min="6658" max="6658" width="5.28515625" style="240" customWidth="1"/>
    <col min="6659" max="6662" width="7.5703125" style="240" customWidth="1"/>
    <col min="6663" max="6663" width="7.140625" style="240" customWidth="1"/>
    <col min="6664" max="6664" width="6.42578125" style="240" customWidth="1"/>
    <col min="6665" max="6665" width="8.42578125" style="240" customWidth="1"/>
    <col min="6666" max="6666" width="11.5703125" style="240" customWidth="1"/>
    <col min="6667" max="6667" width="8.42578125" style="240" customWidth="1"/>
    <col min="6668" max="6669" width="12.42578125" style="240" customWidth="1"/>
    <col min="6670" max="6912" width="9" style="240"/>
    <col min="6913" max="6913" width="12.5703125" style="240" customWidth="1"/>
    <col min="6914" max="6914" width="5.28515625" style="240" customWidth="1"/>
    <col min="6915" max="6918" width="7.5703125" style="240" customWidth="1"/>
    <col min="6919" max="6919" width="7.140625" style="240" customWidth="1"/>
    <col min="6920" max="6920" width="6.42578125" style="240" customWidth="1"/>
    <col min="6921" max="6921" width="8.42578125" style="240" customWidth="1"/>
    <col min="6922" max="6922" width="11.5703125" style="240" customWidth="1"/>
    <col min="6923" max="6923" width="8.42578125" style="240" customWidth="1"/>
    <col min="6924" max="6925" width="12.42578125" style="240" customWidth="1"/>
    <col min="6926" max="7168" width="9" style="240"/>
    <col min="7169" max="7169" width="12.5703125" style="240" customWidth="1"/>
    <col min="7170" max="7170" width="5.28515625" style="240" customWidth="1"/>
    <col min="7171" max="7174" width="7.5703125" style="240" customWidth="1"/>
    <col min="7175" max="7175" width="7.140625" style="240" customWidth="1"/>
    <col min="7176" max="7176" width="6.42578125" style="240" customWidth="1"/>
    <col min="7177" max="7177" width="8.42578125" style="240" customWidth="1"/>
    <col min="7178" max="7178" width="11.5703125" style="240" customWidth="1"/>
    <col min="7179" max="7179" width="8.42578125" style="240" customWidth="1"/>
    <col min="7180" max="7181" width="12.42578125" style="240" customWidth="1"/>
    <col min="7182" max="7424" width="9" style="240"/>
    <col min="7425" max="7425" width="12.5703125" style="240" customWidth="1"/>
    <col min="7426" max="7426" width="5.28515625" style="240" customWidth="1"/>
    <col min="7427" max="7430" width="7.5703125" style="240" customWidth="1"/>
    <col min="7431" max="7431" width="7.140625" style="240" customWidth="1"/>
    <col min="7432" max="7432" width="6.42578125" style="240" customWidth="1"/>
    <col min="7433" max="7433" width="8.42578125" style="240" customWidth="1"/>
    <col min="7434" max="7434" width="11.5703125" style="240" customWidth="1"/>
    <col min="7435" max="7435" width="8.42578125" style="240" customWidth="1"/>
    <col min="7436" max="7437" width="12.42578125" style="240" customWidth="1"/>
    <col min="7438" max="7680" width="9" style="240"/>
    <col min="7681" max="7681" width="12.5703125" style="240" customWidth="1"/>
    <col min="7682" max="7682" width="5.28515625" style="240" customWidth="1"/>
    <col min="7683" max="7686" width="7.5703125" style="240" customWidth="1"/>
    <col min="7687" max="7687" width="7.140625" style="240" customWidth="1"/>
    <col min="7688" max="7688" width="6.42578125" style="240" customWidth="1"/>
    <col min="7689" max="7689" width="8.42578125" style="240" customWidth="1"/>
    <col min="7690" max="7690" width="11.5703125" style="240" customWidth="1"/>
    <col min="7691" max="7691" width="8.42578125" style="240" customWidth="1"/>
    <col min="7692" max="7693" width="12.42578125" style="240" customWidth="1"/>
    <col min="7694" max="7936" width="9" style="240"/>
    <col min="7937" max="7937" width="12.5703125" style="240" customWidth="1"/>
    <col min="7938" max="7938" width="5.28515625" style="240" customWidth="1"/>
    <col min="7939" max="7942" width="7.5703125" style="240" customWidth="1"/>
    <col min="7943" max="7943" width="7.140625" style="240" customWidth="1"/>
    <col min="7944" max="7944" width="6.42578125" style="240" customWidth="1"/>
    <col min="7945" max="7945" width="8.42578125" style="240" customWidth="1"/>
    <col min="7946" max="7946" width="11.5703125" style="240" customWidth="1"/>
    <col min="7947" max="7947" width="8.42578125" style="240" customWidth="1"/>
    <col min="7948" max="7949" width="12.42578125" style="240" customWidth="1"/>
    <col min="7950" max="8192" width="9" style="240"/>
    <col min="8193" max="8193" width="12.5703125" style="240" customWidth="1"/>
    <col min="8194" max="8194" width="5.28515625" style="240" customWidth="1"/>
    <col min="8195" max="8198" width="7.5703125" style="240" customWidth="1"/>
    <col min="8199" max="8199" width="7.140625" style="240" customWidth="1"/>
    <col min="8200" max="8200" width="6.42578125" style="240" customWidth="1"/>
    <col min="8201" max="8201" width="8.42578125" style="240" customWidth="1"/>
    <col min="8202" max="8202" width="11.5703125" style="240" customWidth="1"/>
    <col min="8203" max="8203" width="8.42578125" style="240" customWidth="1"/>
    <col min="8204" max="8205" width="12.42578125" style="240" customWidth="1"/>
    <col min="8206" max="8448" width="9" style="240"/>
    <col min="8449" max="8449" width="12.5703125" style="240" customWidth="1"/>
    <col min="8450" max="8450" width="5.28515625" style="240" customWidth="1"/>
    <col min="8451" max="8454" width="7.5703125" style="240" customWidth="1"/>
    <col min="8455" max="8455" width="7.140625" style="240" customWidth="1"/>
    <col min="8456" max="8456" width="6.42578125" style="240" customWidth="1"/>
    <col min="8457" max="8457" width="8.42578125" style="240" customWidth="1"/>
    <col min="8458" max="8458" width="11.5703125" style="240" customWidth="1"/>
    <col min="8459" max="8459" width="8.42578125" style="240" customWidth="1"/>
    <col min="8460" max="8461" width="12.42578125" style="240" customWidth="1"/>
    <col min="8462" max="8704" width="9" style="240"/>
    <col min="8705" max="8705" width="12.5703125" style="240" customWidth="1"/>
    <col min="8706" max="8706" width="5.28515625" style="240" customWidth="1"/>
    <col min="8707" max="8710" width="7.5703125" style="240" customWidth="1"/>
    <col min="8711" max="8711" width="7.140625" style="240" customWidth="1"/>
    <col min="8712" max="8712" width="6.42578125" style="240" customWidth="1"/>
    <col min="8713" max="8713" width="8.42578125" style="240" customWidth="1"/>
    <col min="8714" max="8714" width="11.5703125" style="240" customWidth="1"/>
    <col min="8715" max="8715" width="8.42578125" style="240" customWidth="1"/>
    <col min="8716" max="8717" width="12.42578125" style="240" customWidth="1"/>
    <col min="8718" max="8960" width="9" style="240"/>
    <col min="8961" max="8961" width="12.5703125" style="240" customWidth="1"/>
    <col min="8962" max="8962" width="5.28515625" style="240" customWidth="1"/>
    <col min="8963" max="8966" width="7.5703125" style="240" customWidth="1"/>
    <col min="8967" max="8967" width="7.140625" style="240" customWidth="1"/>
    <col min="8968" max="8968" width="6.42578125" style="240" customWidth="1"/>
    <col min="8969" max="8969" width="8.42578125" style="240" customWidth="1"/>
    <col min="8970" max="8970" width="11.5703125" style="240" customWidth="1"/>
    <col min="8971" max="8971" width="8.42578125" style="240" customWidth="1"/>
    <col min="8972" max="8973" width="12.42578125" style="240" customWidth="1"/>
    <col min="8974" max="9216" width="9" style="240"/>
    <col min="9217" max="9217" width="12.5703125" style="240" customWidth="1"/>
    <col min="9218" max="9218" width="5.28515625" style="240" customWidth="1"/>
    <col min="9219" max="9222" width="7.5703125" style="240" customWidth="1"/>
    <col min="9223" max="9223" width="7.140625" style="240" customWidth="1"/>
    <col min="9224" max="9224" width="6.42578125" style="240" customWidth="1"/>
    <col min="9225" max="9225" width="8.42578125" style="240" customWidth="1"/>
    <col min="9226" max="9226" width="11.5703125" style="240" customWidth="1"/>
    <col min="9227" max="9227" width="8.42578125" style="240" customWidth="1"/>
    <col min="9228" max="9229" width="12.42578125" style="240" customWidth="1"/>
    <col min="9230" max="9472" width="9" style="240"/>
    <col min="9473" max="9473" width="12.5703125" style="240" customWidth="1"/>
    <col min="9474" max="9474" width="5.28515625" style="240" customWidth="1"/>
    <col min="9475" max="9478" width="7.5703125" style="240" customWidth="1"/>
    <col min="9479" max="9479" width="7.140625" style="240" customWidth="1"/>
    <col min="9480" max="9480" width="6.42578125" style="240" customWidth="1"/>
    <col min="9481" max="9481" width="8.42578125" style="240" customWidth="1"/>
    <col min="9482" max="9482" width="11.5703125" style="240" customWidth="1"/>
    <col min="9483" max="9483" width="8.42578125" style="240" customWidth="1"/>
    <col min="9484" max="9485" width="12.42578125" style="240" customWidth="1"/>
    <col min="9486" max="9728" width="9" style="240"/>
    <col min="9729" max="9729" width="12.5703125" style="240" customWidth="1"/>
    <col min="9730" max="9730" width="5.28515625" style="240" customWidth="1"/>
    <col min="9731" max="9734" width="7.5703125" style="240" customWidth="1"/>
    <col min="9735" max="9735" width="7.140625" style="240" customWidth="1"/>
    <col min="9736" max="9736" width="6.42578125" style="240" customWidth="1"/>
    <col min="9737" max="9737" width="8.42578125" style="240" customWidth="1"/>
    <col min="9738" max="9738" width="11.5703125" style="240" customWidth="1"/>
    <col min="9739" max="9739" width="8.42578125" style="240" customWidth="1"/>
    <col min="9740" max="9741" width="12.42578125" style="240" customWidth="1"/>
    <col min="9742" max="9984" width="9" style="240"/>
    <col min="9985" max="9985" width="12.5703125" style="240" customWidth="1"/>
    <col min="9986" max="9986" width="5.28515625" style="240" customWidth="1"/>
    <col min="9987" max="9990" width="7.5703125" style="240" customWidth="1"/>
    <col min="9991" max="9991" width="7.140625" style="240" customWidth="1"/>
    <col min="9992" max="9992" width="6.42578125" style="240" customWidth="1"/>
    <col min="9993" max="9993" width="8.42578125" style="240" customWidth="1"/>
    <col min="9994" max="9994" width="11.5703125" style="240" customWidth="1"/>
    <col min="9995" max="9995" width="8.42578125" style="240" customWidth="1"/>
    <col min="9996" max="9997" width="12.42578125" style="240" customWidth="1"/>
    <col min="9998" max="10240" width="9" style="240"/>
    <col min="10241" max="10241" width="12.5703125" style="240" customWidth="1"/>
    <col min="10242" max="10242" width="5.28515625" style="240" customWidth="1"/>
    <col min="10243" max="10246" width="7.5703125" style="240" customWidth="1"/>
    <col min="10247" max="10247" width="7.140625" style="240" customWidth="1"/>
    <col min="10248" max="10248" width="6.42578125" style="240" customWidth="1"/>
    <col min="10249" max="10249" width="8.42578125" style="240" customWidth="1"/>
    <col min="10250" max="10250" width="11.5703125" style="240" customWidth="1"/>
    <col min="10251" max="10251" width="8.42578125" style="240" customWidth="1"/>
    <col min="10252" max="10253" width="12.42578125" style="240" customWidth="1"/>
    <col min="10254" max="10496" width="9" style="240"/>
    <col min="10497" max="10497" width="12.5703125" style="240" customWidth="1"/>
    <col min="10498" max="10498" width="5.28515625" style="240" customWidth="1"/>
    <col min="10499" max="10502" width="7.5703125" style="240" customWidth="1"/>
    <col min="10503" max="10503" width="7.140625" style="240" customWidth="1"/>
    <col min="10504" max="10504" width="6.42578125" style="240" customWidth="1"/>
    <col min="10505" max="10505" width="8.42578125" style="240" customWidth="1"/>
    <col min="10506" max="10506" width="11.5703125" style="240" customWidth="1"/>
    <col min="10507" max="10507" width="8.42578125" style="240" customWidth="1"/>
    <col min="10508" max="10509" width="12.42578125" style="240" customWidth="1"/>
    <col min="10510" max="10752" width="9" style="240"/>
    <col min="10753" max="10753" width="12.5703125" style="240" customWidth="1"/>
    <col min="10754" max="10754" width="5.28515625" style="240" customWidth="1"/>
    <col min="10755" max="10758" width="7.5703125" style="240" customWidth="1"/>
    <col min="10759" max="10759" width="7.140625" style="240" customWidth="1"/>
    <col min="10760" max="10760" width="6.42578125" style="240" customWidth="1"/>
    <col min="10761" max="10761" width="8.42578125" style="240" customWidth="1"/>
    <col min="10762" max="10762" width="11.5703125" style="240" customWidth="1"/>
    <col min="10763" max="10763" width="8.42578125" style="240" customWidth="1"/>
    <col min="10764" max="10765" width="12.42578125" style="240" customWidth="1"/>
    <col min="10766" max="11008" width="9" style="240"/>
    <col min="11009" max="11009" width="12.5703125" style="240" customWidth="1"/>
    <col min="11010" max="11010" width="5.28515625" style="240" customWidth="1"/>
    <col min="11011" max="11014" width="7.5703125" style="240" customWidth="1"/>
    <col min="11015" max="11015" width="7.140625" style="240" customWidth="1"/>
    <col min="11016" max="11016" width="6.42578125" style="240" customWidth="1"/>
    <col min="11017" max="11017" width="8.42578125" style="240" customWidth="1"/>
    <col min="11018" max="11018" width="11.5703125" style="240" customWidth="1"/>
    <col min="11019" max="11019" width="8.42578125" style="240" customWidth="1"/>
    <col min="11020" max="11021" width="12.42578125" style="240" customWidth="1"/>
    <col min="11022" max="11264" width="9" style="240"/>
    <col min="11265" max="11265" width="12.5703125" style="240" customWidth="1"/>
    <col min="11266" max="11266" width="5.28515625" style="240" customWidth="1"/>
    <col min="11267" max="11270" width="7.5703125" style="240" customWidth="1"/>
    <col min="11271" max="11271" width="7.140625" style="240" customWidth="1"/>
    <col min="11272" max="11272" width="6.42578125" style="240" customWidth="1"/>
    <col min="11273" max="11273" width="8.42578125" style="240" customWidth="1"/>
    <col min="11274" max="11274" width="11.5703125" style="240" customWidth="1"/>
    <col min="11275" max="11275" width="8.42578125" style="240" customWidth="1"/>
    <col min="11276" max="11277" width="12.42578125" style="240" customWidth="1"/>
    <col min="11278" max="11520" width="9" style="240"/>
    <col min="11521" max="11521" width="12.5703125" style="240" customWidth="1"/>
    <col min="11522" max="11522" width="5.28515625" style="240" customWidth="1"/>
    <col min="11523" max="11526" width="7.5703125" style="240" customWidth="1"/>
    <col min="11527" max="11527" width="7.140625" style="240" customWidth="1"/>
    <col min="11528" max="11528" width="6.42578125" style="240" customWidth="1"/>
    <col min="11529" max="11529" width="8.42578125" style="240" customWidth="1"/>
    <col min="11530" max="11530" width="11.5703125" style="240" customWidth="1"/>
    <col min="11531" max="11531" width="8.42578125" style="240" customWidth="1"/>
    <col min="11532" max="11533" width="12.42578125" style="240" customWidth="1"/>
    <col min="11534" max="11776" width="9" style="240"/>
    <col min="11777" max="11777" width="12.5703125" style="240" customWidth="1"/>
    <col min="11778" max="11778" width="5.28515625" style="240" customWidth="1"/>
    <col min="11779" max="11782" width="7.5703125" style="240" customWidth="1"/>
    <col min="11783" max="11783" width="7.140625" style="240" customWidth="1"/>
    <col min="11784" max="11784" width="6.42578125" style="240" customWidth="1"/>
    <col min="11785" max="11785" width="8.42578125" style="240" customWidth="1"/>
    <col min="11786" max="11786" width="11.5703125" style="240" customWidth="1"/>
    <col min="11787" max="11787" width="8.42578125" style="240" customWidth="1"/>
    <col min="11788" max="11789" width="12.42578125" style="240" customWidth="1"/>
    <col min="11790" max="12032" width="9" style="240"/>
    <col min="12033" max="12033" width="12.5703125" style="240" customWidth="1"/>
    <col min="12034" max="12034" width="5.28515625" style="240" customWidth="1"/>
    <col min="12035" max="12038" width="7.5703125" style="240" customWidth="1"/>
    <col min="12039" max="12039" width="7.140625" style="240" customWidth="1"/>
    <col min="12040" max="12040" width="6.42578125" style="240" customWidth="1"/>
    <col min="12041" max="12041" width="8.42578125" style="240" customWidth="1"/>
    <col min="12042" max="12042" width="11.5703125" style="240" customWidth="1"/>
    <col min="12043" max="12043" width="8.42578125" style="240" customWidth="1"/>
    <col min="12044" max="12045" width="12.42578125" style="240" customWidth="1"/>
    <col min="12046" max="12288" width="9" style="240"/>
    <col min="12289" max="12289" width="12.5703125" style="240" customWidth="1"/>
    <col min="12290" max="12290" width="5.28515625" style="240" customWidth="1"/>
    <col min="12291" max="12294" width="7.5703125" style="240" customWidth="1"/>
    <col min="12295" max="12295" width="7.140625" style="240" customWidth="1"/>
    <col min="12296" max="12296" width="6.42578125" style="240" customWidth="1"/>
    <col min="12297" max="12297" width="8.42578125" style="240" customWidth="1"/>
    <col min="12298" max="12298" width="11.5703125" style="240" customWidth="1"/>
    <col min="12299" max="12299" width="8.42578125" style="240" customWidth="1"/>
    <col min="12300" max="12301" width="12.42578125" style="240" customWidth="1"/>
    <col min="12302" max="12544" width="9" style="240"/>
    <col min="12545" max="12545" width="12.5703125" style="240" customWidth="1"/>
    <col min="12546" max="12546" width="5.28515625" style="240" customWidth="1"/>
    <col min="12547" max="12550" width="7.5703125" style="240" customWidth="1"/>
    <col min="12551" max="12551" width="7.140625" style="240" customWidth="1"/>
    <col min="12552" max="12552" width="6.42578125" style="240" customWidth="1"/>
    <col min="12553" max="12553" width="8.42578125" style="240" customWidth="1"/>
    <col min="12554" max="12554" width="11.5703125" style="240" customWidth="1"/>
    <col min="12555" max="12555" width="8.42578125" style="240" customWidth="1"/>
    <col min="12556" max="12557" width="12.42578125" style="240" customWidth="1"/>
    <col min="12558" max="12800" width="9" style="240"/>
    <col min="12801" max="12801" width="12.5703125" style="240" customWidth="1"/>
    <col min="12802" max="12802" width="5.28515625" style="240" customWidth="1"/>
    <col min="12803" max="12806" width="7.5703125" style="240" customWidth="1"/>
    <col min="12807" max="12807" width="7.140625" style="240" customWidth="1"/>
    <col min="12808" max="12808" width="6.42578125" style="240" customWidth="1"/>
    <col min="12809" max="12809" width="8.42578125" style="240" customWidth="1"/>
    <col min="12810" max="12810" width="11.5703125" style="240" customWidth="1"/>
    <col min="12811" max="12811" width="8.42578125" style="240" customWidth="1"/>
    <col min="12812" max="12813" width="12.42578125" style="240" customWidth="1"/>
    <col min="12814" max="13056" width="9" style="240"/>
    <col min="13057" max="13057" width="12.5703125" style="240" customWidth="1"/>
    <col min="13058" max="13058" width="5.28515625" style="240" customWidth="1"/>
    <col min="13059" max="13062" width="7.5703125" style="240" customWidth="1"/>
    <col min="13063" max="13063" width="7.140625" style="240" customWidth="1"/>
    <col min="13064" max="13064" width="6.42578125" style="240" customWidth="1"/>
    <col min="13065" max="13065" width="8.42578125" style="240" customWidth="1"/>
    <col min="13066" max="13066" width="11.5703125" style="240" customWidth="1"/>
    <col min="13067" max="13067" width="8.42578125" style="240" customWidth="1"/>
    <col min="13068" max="13069" width="12.42578125" style="240" customWidth="1"/>
    <col min="13070" max="13312" width="9" style="240"/>
    <col min="13313" max="13313" width="12.5703125" style="240" customWidth="1"/>
    <col min="13314" max="13314" width="5.28515625" style="240" customWidth="1"/>
    <col min="13315" max="13318" width="7.5703125" style="240" customWidth="1"/>
    <col min="13319" max="13319" width="7.140625" style="240" customWidth="1"/>
    <col min="13320" max="13320" width="6.42578125" style="240" customWidth="1"/>
    <col min="13321" max="13321" width="8.42578125" style="240" customWidth="1"/>
    <col min="13322" max="13322" width="11.5703125" style="240" customWidth="1"/>
    <col min="13323" max="13323" width="8.42578125" style="240" customWidth="1"/>
    <col min="13324" max="13325" width="12.42578125" style="240" customWidth="1"/>
    <col min="13326" max="13568" width="9" style="240"/>
    <col min="13569" max="13569" width="12.5703125" style="240" customWidth="1"/>
    <col min="13570" max="13570" width="5.28515625" style="240" customWidth="1"/>
    <col min="13571" max="13574" width="7.5703125" style="240" customWidth="1"/>
    <col min="13575" max="13575" width="7.140625" style="240" customWidth="1"/>
    <col min="13576" max="13576" width="6.42578125" style="240" customWidth="1"/>
    <col min="13577" max="13577" width="8.42578125" style="240" customWidth="1"/>
    <col min="13578" max="13578" width="11.5703125" style="240" customWidth="1"/>
    <col min="13579" max="13579" width="8.42578125" style="240" customWidth="1"/>
    <col min="13580" max="13581" width="12.42578125" style="240" customWidth="1"/>
    <col min="13582" max="13824" width="9" style="240"/>
    <col min="13825" max="13825" width="12.5703125" style="240" customWidth="1"/>
    <col min="13826" max="13826" width="5.28515625" style="240" customWidth="1"/>
    <col min="13827" max="13830" width="7.5703125" style="240" customWidth="1"/>
    <col min="13831" max="13831" width="7.140625" style="240" customWidth="1"/>
    <col min="13832" max="13832" width="6.42578125" style="240" customWidth="1"/>
    <col min="13833" max="13833" width="8.42578125" style="240" customWidth="1"/>
    <col min="13834" max="13834" width="11.5703125" style="240" customWidth="1"/>
    <col min="13835" max="13835" width="8.42578125" style="240" customWidth="1"/>
    <col min="13836" max="13837" width="12.42578125" style="240" customWidth="1"/>
    <col min="13838" max="14080" width="9" style="240"/>
    <col min="14081" max="14081" width="12.5703125" style="240" customWidth="1"/>
    <col min="14082" max="14082" width="5.28515625" style="240" customWidth="1"/>
    <col min="14083" max="14086" width="7.5703125" style="240" customWidth="1"/>
    <col min="14087" max="14087" width="7.140625" style="240" customWidth="1"/>
    <col min="14088" max="14088" width="6.42578125" style="240" customWidth="1"/>
    <col min="14089" max="14089" width="8.42578125" style="240" customWidth="1"/>
    <col min="14090" max="14090" width="11.5703125" style="240" customWidth="1"/>
    <col min="14091" max="14091" width="8.42578125" style="240" customWidth="1"/>
    <col min="14092" max="14093" width="12.42578125" style="240" customWidth="1"/>
    <col min="14094" max="14336" width="9" style="240"/>
    <col min="14337" max="14337" width="12.5703125" style="240" customWidth="1"/>
    <col min="14338" max="14338" width="5.28515625" style="240" customWidth="1"/>
    <col min="14339" max="14342" width="7.5703125" style="240" customWidth="1"/>
    <col min="14343" max="14343" width="7.140625" style="240" customWidth="1"/>
    <col min="14344" max="14344" width="6.42578125" style="240" customWidth="1"/>
    <col min="14345" max="14345" width="8.42578125" style="240" customWidth="1"/>
    <col min="14346" max="14346" width="11.5703125" style="240" customWidth="1"/>
    <col min="14347" max="14347" width="8.42578125" style="240" customWidth="1"/>
    <col min="14348" max="14349" width="12.42578125" style="240" customWidth="1"/>
    <col min="14350" max="14592" width="9" style="240"/>
    <col min="14593" max="14593" width="12.5703125" style="240" customWidth="1"/>
    <col min="14594" max="14594" width="5.28515625" style="240" customWidth="1"/>
    <col min="14595" max="14598" width="7.5703125" style="240" customWidth="1"/>
    <col min="14599" max="14599" width="7.140625" style="240" customWidth="1"/>
    <col min="14600" max="14600" width="6.42578125" style="240" customWidth="1"/>
    <col min="14601" max="14601" width="8.42578125" style="240" customWidth="1"/>
    <col min="14602" max="14602" width="11.5703125" style="240" customWidth="1"/>
    <col min="14603" max="14603" width="8.42578125" style="240" customWidth="1"/>
    <col min="14604" max="14605" width="12.42578125" style="240" customWidth="1"/>
    <col min="14606" max="14848" width="9" style="240"/>
    <col min="14849" max="14849" width="12.5703125" style="240" customWidth="1"/>
    <col min="14850" max="14850" width="5.28515625" style="240" customWidth="1"/>
    <col min="14851" max="14854" width="7.5703125" style="240" customWidth="1"/>
    <col min="14855" max="14855" width="7.140625" style="240" customWidth="1"/>
    <col min="14856" max="14856" width="6.42578125" style="240" customWidth="1"/>
    <col min="14857" max="14857" width="8.42578125" style="240" customWidth="1"/>
    <col min="14858" max="14858" width="11.5703125" style="240" customWidth="1"/>
    <col min="14859" max="14859" width="8.42578125" style="240" customWidth="1"/>
    <col min="14860" max="14861" width="12.42578125" style="240" customWidth="1"/>
    <col min="14862" max="15104" width="9" style="240"/>
    <col min="15105" max="15105" width="12.5703125" style="240" customWidth="1"/>
    <col min="15106" max="15106" width="5.28515625" style="240" customWidth="1"/>
    <col min="15107" max="15110" width="7.5703125" style="240" customWidth="1"/>
    <col min="15111" max="15111" width="7.140625" style="240" customWidth="1"/>
    <col min="15112" max="15112" width="6.42578125" style="240" customWidth="1"/>
    <col min="15113" max="15113" width="8.42578125" style="240" customWidth="1"/>
    <col min="15114" max="15114" width="11.5703125" style="240" customWidth="1"/>
    <col min="15115" max="15115" width="8.42578125" style="240" customWidth="1"/>
    <col min="15116" max="15117" width="12.42578125" style="240" customWidth="1"/>
    <col min="15118" max="15360" width="9" style="240"/>
    <col min="15361" max="15361" width="12.5703125" style="240" customWidth="1"/>
    <col min="15362" max="15362" width="5.28515625" style="240" customWidth="1"/>
    <col min="15363" max="15366" width="7.5703125" style="240" customWidth="1"/>
    <col min="15367" max="15367" width="7.140625" style="240" customWidth="1"/>
    <col min="15368" max="15368" width="6.42578125" style="240" customWidth="1"/>
    <col min="15369" max="15369" width="8.42578125" style="240" customWidth="1"/>
    <col min="15370" max="15370" width="11.5703125" style="240" customWidth="1"/>
    <col min="15371" max="15371" width="8.42578125" style="240" customWidth="1"/>
    <col min="15372" max="15373" width="12.42578125" style="240" customWidth="1"/>
    <col min="15374" max="15616" width="9" style="240"/>
    <col min="15617" max="15617" width="12.5703125" style="240" customWidth="1"/>
    <col min="15618" max="15618" width="5.28515625" style="240" customWidth="1"/>
    <col min="15619" max="15622" width="7.5703125" style="240" customWidth="1"/>
    <col min="15623" max="15623" width="7.140625" style="240" customWidth="1"/>
    <col min="15624" max="15624" width="6.42578125" style="240" customWidth="1"/>
    <col min="15625" max="15625" width="8.42578125" style="240" customWidth="1"/>
    <col min="15626" max="15626" width="11.5703125" style="240" customWidth="1"/>
    <col min="15627" max="15627" width="8.42578125" style="240" customWidth="1"/>
    <col min="15628" max="15629" width="12.42578125" style="240" customWidth="1"/>
    <col min="15630" max="15872" width="9" style="240"/>
    <col min="15873" max="15873" width="12.5703125" style="240" customWidth="1"/>
    <col min="15874" max="15874" width="5.28515625" style="240" customWidth="1"/>
    <col min="15875" max="15878" width="7.5703125" style="240" customWidth="1"/>
    <col min="15879" max="15879" width="7.140625" style="240" customWidth="1"/>
    <col min="15880" max="15880" width="6.42578125" style="240" customWidth="1"/>
    <col min="15881" max="15881" width="8.42578125" style="240" customWidth="1"/>
    <col min="15882" max="15882" width="11.5703125" style="240" customWidth="1"/>
    <col min="15883" max="15883" width="8.42578125" style="240" customWidth="1"/>
    <col min="15884" max="15885" width="12.42578125" style="240" customWidth="1"/>
    <col min="15886" max="16128" width="9" style="240"/>
    <col min="16129" max="16129" width="12.5703125" style="240" customWidth="1"/>
    <col min="16130" max="16130" width="5.28515625" style="240" customWidth="1"/>
    <col min="16131" max="16134" width="7.5703125" style="240" customWidth="1"/>
    <col min="16135" max="16135" width="7.140625" style="240" customWidth="1"/>
    <col min="16136" max="16136" width="6.42578125" style="240" customWidth="1"/>
    <col min="16137" max="16137" width="8.42578125" style="240" customWidth="1"/>
    <col min="16138" max="16138" width="11.5703125" style="240" customWidth="1"/>
    <col min="16139" max="16139" width="8.42578125" style="240" customWidth="1"/>
    <col min="16140" max="16141" width="12.42578125" style="240" customWidth="1"/>
    <col min="16142" max="16384" width="9" style="240"/>
  </cols>
  <sheetData>
    <row r="1" spans="2:20" ht="24" customHeight="1">
      <c r="B1" s="241" t="s">
        <v>280</v>
      </c>
      <c r="C1" s="243"/>
      <c r="D1" s="241"/>
      <c r="M1" s="242"/>
    </row>
    <row r="2" spans="2:20" ht="24" customHeight="1">
      <c r="B2" s="560" t="s">
        <v>281</v>
      </c>
      <c r="C2" s="560"/>
      <c r="D2" s="560"/>
      <c r="M2" s="242"/>
    </row>
    <row r="3" spans="2:20" ht="24" customHeight="1">
      <c r="B3" s="560" t="s">
        <v>282</v>
      </c>
      <c r="C3" s="560"/>
      <c r="D3" s="560"/>
      <c r="E3" s="560"/>
      <c r="F3" s="561"/>
      <c r="G3" s="561"/>
      <c r="H3" s="561"/>
      <c r="I3" s="561"/>
      <c r="J3" s="561"/>
      <c r="K3" s="561"/>
      <c r="L3" s="561"/>
      <c r="M3" s="242"/>
    </row>
    <row r="4" spans="2:20" ht="7.5" customHeight="1" thickBot="1">
      <c r="M4" s="242"/>
    </row>
    <row r="5" spans="2:20">
      <c r="B5" s="562" t="s">
        <v>283</v>
      </c>
      <c r="C5" s="563"/>
      <c r="D5" s="566" t="s">
        <v>284</v>
      </c>
      <c r="E5" s="563"/>
      <c r="F5" s="568" t="s">
        <v>285</v>
      </c>
      <c r="G5" s="566" t="s">
        <v>286</v>
      </c>
      <c r="H5" s="563"/>
      <c r="I5" s="570" t="s">
        <v>287</v>
      </c>
      <c r="J5" s="571"/>
      <c r="K5" s="570" t="s">
        <v>288</v>
      </c>
      <c r="L5" s="572"/>
    </row>
    <row r="6" spans="2:20" ht="21" customHeight="1" thickBot="1">
      <c r="B6" s="564"/>
      <c r="C6" s="565"/>
      <c r="D6" s="567"/>
      <c r="E6" s="565"/>
      <c r="F6" s="569"/>
      <c r="G6" s="567"/>
      <c r="H6" s="565"/>
      <c r="I6" s="251" t="s">
        <v>289</v>
      </c>
      <c r="J6" s="252" t="s">
        <v>290</v>
      </c>
      <c r="K6" s="252" t="s">
        <v>290</v>
      </c>
      <c r="L6" s="318" t="s">
        <v>291</v>
      </c>
      <c r="P6" s="317"/>
    </row>
    <row r="7" spans="2:20" ht="38.25" customHeight="1" thickBot="1">
      <c r="B7" s="555" t="s">
        <v>36</v>
      </c>
      <c r="C7" s="556"/>
      <c r="D7" s="557" t="s">
        <v>36</v>
      </c>
      <c r="E7" s="556"/>
      <c r="F7" s="306" t="s">
        <v>36</v>
      </c>
      <c r="G7" s="558" t="s">
        <v>36</v>
      </c>
      <c r="H7" s="558"/>
      <c r="I7" s="307" t="s">
        <v>36</v>
      </c>
      <c r="J7" s="308" t="s">
        <v>36</v>
      </c>
      <c r="K7" s="308" t="s">
        <v>36</v>
      </c>
      <c r="L7" s="309"/>
      <c r="T7" s="319"/>
    </row>
    <row r="8" spans="2:20" ht="26.25" customHeight="1" thickBot="1">
      <c r="B8" s="559" t="s">
        <v>292</v>
      </c>
      <c r="C8" s="559"/>
      <c r="D8" s="559"/>
      <c r="E8" s="559"/>
      <c r="F8" s="559"/>
      <c r="G8" s="559"/>
      <c r="H8" s="559"/>
      <c r="I8" s="310"/>
      <c r="J8" s="310"/>
      <c r="K8" s="310"/>
      <c r="L8" s="310"/>
    </row>
    <row r="9" spans="2:20" ht="23.25" thickBot="1">
      <c r="B9" s="514" t="s">
        <v>268</v>
      </c>
      <c r="C9" s="551"/>
      <c r="D9" s="552"/>
      <c r="E9" s="545" t="s">
        <v>269</v>
      </c>
      <c r="F9" s="545"/>
      <c r="G9" s="545"/>
      <c r="H9" s="545" t="s">
        <v>270</v>
      </c>
      <c r="I9" s="545"/>
      <c r="J9" s="545" t="s">
        <v>271</v>
      </c>
      <c r="K9" s="545"/>
      <c r="L9" s="546"/>
    </row>
    <row r="10" spans="2:20" ht="23.25" thickBot="1">
      <c r="B10" s="494" t="s">
        <v>36</v>
      </c>
      <c r="C10" s="547"/>
      <c r="D10" s="495"/>
      <c r="E10" s="548" t="s">
        <v>36</v>
      </c>
      <c r="F10" s="548"/>
      <c r="G10" s="548"/>
      <c r="H10" s="548" t="s">
        <v>36</v>
      </c>
      <c r="I10" s="548"/>
      <c r="J10" s="549" t="s">
        <v>36</v>
      </c>
      <c r="K10" s="549"/>
      <c r="L10" s="550"/>
    </row>
    <row r="11" spans="2:20" ht="6.75" customHeight="1" thickBot="1">
      <c r="B11" s="253"/>
      <c r="C11" s="310"/>
      <c r="D11" s="310"/>
      <c r="E11" s="310"/>
      <c r="F11" s="253"/>
      <c r="G11" s="253"/>
      <c r="H11" s="253"/>
      <c r="I11" s="253"/>
      <c r="J11" s="310"/>
      <c r="K11" s="253"/>
      <c r="L11" s="253"/>
    </row>
    <row r="12" spans="2:20" ht="23.25" thickBot="1">
      <c r="B12" s="514" t="s">
        <v>272</v>
      </c>
      <c r="C12" s="551"/>
      <c r="D12" s="552"/>
      <c r="E12" s="545" t="s">
        <v>273</v>
      </c>
      <c r="F12" s="545"/>
      <c r="G12" s="545"/>
      <c r="H12" s="545" t="s">
        <v>274</v>
      </c>
      <c r="I12" s="545"/>
      <c r="J12" s="545" t="s">
        <v>293</v>
      </c>
      <c r="K12" s="545" t="s">
        <v>275</v>
      </c>
      <c r="L12" s="546"/>
    </row>
    <row r="13" spans="2:20" ht="23.25" thickBot="1">
      <c r="B13" s="494" t="s">
        <v>36</v>
      </c>
      <c r="C13" s="547"/>
      <c r="D13" s="495"/>
      <c r="E13" s="548" t="s">
        <v>36</v>
      </c>
      <c r="F13" s="548"/>
      <c r="G13" s="548"/>
      <c r="H13" s="548" t="s">
        <v>36</v>
      </c>
      <c r="I13" s="548"/>
      <c r="J13" s="553" t="s">
        <v>36</v>
      </c>
      <c r="K13" s="553" t="s">
        <v>36</v>
      </c>
      <c r="L13" s="554"/>
    </row>
    <row r="14" spans="2:20">
      <c r="B14" s="310"/>
      <c r="C14" s="310"/>
      <c r="D14" s="310"/>
      <c r="E14" s="310"/>
      <c r="F14" s="310"/>
      <c r="G14" s="310"/>
      <c r="H14" s="310"/>
      <c r="I14" s="310"/>
      <c r="J14" s="310"/>
      <c r="K14" s="310"/>
      <c r="L14" s="310"/>
    </row>
    <row r="15" spans="2:20" ht="26.25" customHeight="1">
      <c r="B15" s="499" t="s">
        <v>294</v>
      </c>
      <c r="C15" s="499"/>
      <c r="D15" s="499"/>
      <c r="E15" s="499"/>
      <c r="F15" s="310"/>
      <c r="G15" s="310"/>
      <c r="H15" s="310"/>
      <c r="I15" s="310"/>
      <c r="J15" s="310"/>
      <c r="K15" s="310"/>
      <c r="L15" s="310"/>
    </row>
    <row r="16" spans="2:20" ht="6.75" customHeight="1" thickBot="1">
      <c r="B16" s="310"/>
      <c r="C16" s="310"/>
      <c r="D16" s="310"/>
      <c r="E16" s="310"/>
      <c r="F16" s="310"/>
      <c r="G16" s="310"/>
      <c r="H16" s="310"/>
      <c r="I16" s="310"/>
      <c r="J16" s="310"/>
      <c r="K16" s="310"/>
      <c r="L16" s="310"/>
    </row>
    <row r="17" spans="2:12" ht="45">
      <c r="B17" s="542" t="s">
        <v>295</v>
      </c>
      <c r="C17" s="543"/>
      <c r="D17" s="543"/>
      <c r="E17" s="543"/>
      <c r="F17" s="544"/>
      <c r="G17" s="543" t="s">
        <v>296</v>
      </c>
      <c r="H17" s="544"/>
      <c r="I17" s="311" t="s">
        <v>297</v>
      </c>
      <c r="J17" s="504" t="s">
        <v>298</v>
      </c>
      <c r="K17" s="544"/>
      <c r="L17" s="312" t="s">
        <v>299</v>
      </c>
    </row>
    <row r="18" spans="2:12" ht="23.25" thickBot="1">
      <c r="B18" s="537" t="s">
        <v>36</v>
      </c>
      <c r="C18" s="538"/>
      <c r="D18" s="538"/>
      <c r="E18" s="538"/>
      <c r="F18" s="539"/>
      <c r="G18" s="538" t="s">
        <v>36</v>
      </c>
      <c r="H18" s="539"/>
      <c r="I18" s="313" t="s">
        <v>36</v>
      </c>
      <c r="J18" s="540" t="s">
        <v>36</v>
      </c>
      <c r="K18" s="539"/>
      <c r="L18" s="314" t="s">
        <v>36</v>
      </c>
    </row>
    <row r="19" spans="2:12" ht="18.75" customHeight="1">
      <c r="B19" s="253"/>
      <c r="C19" s="253"/>
      <c r="D19" s="253"/>
      <c r="E19" s="253"/>
      <c r="F19" s="253"/>
      <c r="G19" s="253"/>
      <c r="H19" s="253"/>
      <c r="I19" s="315"/>
      <c r="J19" s="253"/>
      <c r="K19" s="253"/>
      <c r="L19" s="253"/>
    </row>
    <row r="20" spans="2:12" ht="17.25" customHeight="1" thickBot="1">
      <c r="B20" s="310"/>
      <c r="C20" s="499" t="s">
        <v>300</v>
      </c>
      <c r="D20" s="541"/>
      <c r="E20" s="541"/>
      <c r="F20" s="541"/>
      <c r="G20" s="310"/>
      <c r="H20" s="310"/>
      <c r="I20" s="310"/>
      <c r="J20" s="310"/>
      <c r="K20" s="310"/>
      <c r="L20" s="310"/>
    </row>
    <row r="21" spans="2:12" ht="23.25" thickBot="1">
      <c r="B21" s="520" t="s">
        <v>301</v>
      </c>
      <c r="C21" s="521"/>
      <c r="D21" s="534" t="s">
        <v>283</v>
      </c>
      <c r="E21" s="535"/>
      <c r="F21" s="535" t="s">
        <v>302</v>
      </c>
      <c r="G21" s="535"/>
      <c r="H21" s="535" t="s">
        <v>303</v>
      </c>
      <c r="I21" s="535"/>
      <c r="J21" s="535"/>
      <c r="K21" s="535" t="s">
        <v>304</v>
      </c>
      <c r="L21" s="536"/>
    </row>
    <row r="22" spans="2:12" ht="23.25" thickBot="1">
      <c r="B22" s="514" t="s">
        <v>305</v>
      </c>
      <c r="C22" s="515"/>
      <c r="D22" s="516" t="s">
        <v>36</v>
      </c>
      <c r="E22" s="517"/>
      <c r="F22" s="517" t="s">
        <v>36</v>
      </c>
      <c r="G22" s="517"/>
      <c r="H22" s="517" t="s">
        <v>36</v>
      </c>
      <c r="I22" s="517"/>
      <c r="J22" s="517"/>
      <c r="K22" s="518" t="s">
        <v>36</v>
      </c>
      <c r="L22" s="519"/>
    </row>
    <row r="23" spans="2:12">
      <c r="B23" s="520" t="s">
        <v>306</v>
      </c>
      <c r="C23" s="521"/>
      <c r="D23" s="526" t="s">
        <v>36</v>
      </c>
      <c r="E23" s="527"/>
      <c r="F23" s="527" t="s">
        <v>36</v>
      </c>
      <c r="G23" s="527"/>
      <c r="H23" s="527" t="s">
        <v>36</v>
      </c>
      <c r="I23" s="527"/>
      <c r="J23" s="527"/>
      <c r="K23" s="528" t="s">
        <v>36</v>
      </c>
      <c r="L23" s="529"/>
    </row>
    <row r="24" spans="2:12">
      <c r="B24" s="522"/>
      <c r="C24" s="523"/>
      <c r="D24" s="526" t="s">
        <v>36</v>
      </c>
      <c r="E24" s="527"/>
      <c r="F24" s="527" t="s">
        <v>36</v>
      </c>
      <c r="G24" s="527"/>
      <c r="H24" s="527" t="s">
        <v>36</v>
      </c>
      <c r="I24" s="527"/>
      <c r="J24" s="527"/>
      <c r="K24" s="528" t="s">
        <v>36</v>
      </c>
      <c r="L24" s="529"/>
    </row>
    <row r="25" spans="2:12" ht="23.25" thickBot="1">
      <c r="B25" s="524"/>
      <c r="C25" s="525"/>
      <c r="D25" s="530" t="s">
        <v>36</v>
      </c>
      <c r="E25" s="531"/>
      <c r="F25" s="531" t="s">
        <v>36</v>
      </c>
      <c r="G25" s="531"/>
      <c r="H25" s="531" t="s">
        <v>36</v>
      </c>
      <c r="I25" s="531"/>
      <c r="J25" s="531"/>
      <c r="K25" s="532" t="s">
        <v>36</v>
      </c>
      <c r="L25" s="533"/>
    </row>
    <row r="26" spans="2:12" ht="23.25" customHeight="1">
      <c r="B26" s="310"/>
      <c r="C26" s="310"/>
      <c r="D26" s="310"/>
      <c r="E26" s="310"/>
      <c r="F26" s="310"/>
      <c r="G26" s="310"/>
      <c r="H26" s="310"/>
      <c r="I26" s="310"/>
      <c r="J26" s="310"/>
      <c r="K26" s="310"/>
      <c r="L26" s="310"/>
    </row>
    <row r="27" spans="2:12" ht="23.25" thickBot="1">
      <c r="B27" s="499" t="s">
        <v>307</v>
      </c>
      <c r="C27" s="499"/>
      <c r="D27" s="499"/>
      <c r="E27" s="499"/>
      <c r="F27" s="310"/>
      <c r="G27" s="310"/>
      <c r="H27" s="310"/>
      <c r="I27" s="310"/>
      <c r="J27" s="310"/>
      <c r="K27" s="310"/>
      <c r="L27" s="310"/>
    </row>
    <row r="28" spans="2:12">
      <c r="B28" s="500" t="s">
        <v>308</v>
      </c>
      <c r="C28" s="501"/>
      <c r="D28" s="502"/>
      <c r="E28" s="503" t="s">
        <v>309</v>
      </c>
      <c r="F28" s="503"/>
      <c r="G28" s="503" t="s">
        <v>310</v>
      </c>
      <c r="H28" s="503"/>
      <c r="I28" s="503"/>
      <c r="J28" s="503"/>
      <c r="K28" s="504"/>
      <c r="L28" s="505"/>
    </row>
    <row r="29" spans="2:12" ht="23.25" thickBot="1">
      <c r="B29" s="506" t="s">
        <v>36</v>
      </c>
      <c r="C29" s="507"/>
      <c r="D29" s="508"/>
      <c r="E29" s="509" t="s">
        <v>36</v>
      </c>
      <c r="F29" s="509"/>
      <c r="G29" s="510" t="s">
        <v>36</v>
      </c>
      <c r="H29" s="511"/>
      <c r="I29" s="511"/>
      <c r="J29" s="511"/>
      <c r="K29" s="512"/>
      <c r="L29" s="513"/>
    </row>
    <row r="30" spans="2:12" ht="23.25" thickBot="1">
      <c r="B30" s="494" t="s">
        <v>311</v>
      </c>
      <c r="C30" s="495"/>
      <c r="D30" s="496" t="s">
        <v>36</v>
      </c>
      <c r="E30" s="497"/>
      <c r="F30" s="497"/>
      <c r="G30" s="497"/>
      <c r="H30" s="497"/>
      <c r="I30" s="497"/>
      <c r="J30" s="497"/>
      <c r="K30" s="497"/>
      <c r="L30" s="498"/>
    </row>
    <row r="31" spans="2:12" ht="13.5" customHeight="1"/>
    <row r="32" spans="2:12" ht="24" customHeight="1"/>
    <row r="35" spans="13:13" ht="67.5" customHeight="1">
      <c r="M35" s="254"/>
    </row>
  </sheetData>
  <sheetProtection algorithmName="SHA-512" hashValue="fMuGpqqgMLs/bW5IP3bTTcZ4VpxouFeKTwbxHjHjvaccqUoo4xJO7b5H36bbt267BgztgGEat84kqGB+RUOPAA==" saltValue="hAjCk6SEd5dJFoVvcFA5ZA==" spinCount="100000" sheet="1" objects="1" scenarios="1"/>
  <protectedRanges>
    <protectedRange sqref="D22:L25 B7 B13:L13 B10:L10 B18:L18 B29:L29 D30 D7 F7:L7" name="Range1"/>
  </protectedRanges>
  <mergeCells count="69">
    <mergeCell ref="B2:D2"/>
    <mergeCell ref="B3:E3"/>
    <mergeCell ref="F3:L3"/>
    <mergeCell ref="B5:C6"/>
    <mergeCell ref="D5:E6"/>
    <mergeCell ref="F5:F6"/>
    <mergeCell ref="G5:H6"/>
    <mergeCell ref="I5:J5"/>
    <mergeCell ref="K5:L5"/>
    <mergeCell ref="B7:C7"/>
    <mergeCell ref="D7:E7"/>
    <mergeCell ref="G7:H7"/>
    <mergeCell ref="B9:D9"/>
    <mergeCell ref="E9:G9"/>
    <mergeCell ref="H9:I9"/>
    <mergeCell ref="B8:H8"/>
    <mergeCell ref="B12:D12"/>
    <mergeCell ref="E12:G12"/>
    <mergeCell ref="H12:I12"/>
    <mergeCell ref="J12:L12"/>
    <mergeCell ref="B13:D13"/>
    <mergeCell ref="E13:G13"/>
    <mergeCell ref="H13:I13"/>
    <mergeCell ref="J13:L13"/>
    <mergeCell ref="J9:L9"/>
    <mergeCell ref="B10:D10"/>
    <mergeCell ref="E10:G10"/>
    <mergeCell ref="H10:I10"/>
    <mergeCell ref="J10:L10"/>
    <mergeCell ref="B15:E15"/>
    <mergeCell ref="B18:F18"/>
    <mergeCell ref="G18:H18"/>
    <mergeCell ref="J18:K18"/>
    <mergeCell ref="C20:F20"/>
    <mergeCell ref="B17:F17"/>
    <mergeCell ref="G17:H17"/>
    <mergeCell ref="J17:K17"/>
    <mergeCell ref="B21:C21"/>
    <mergeCell ref="D21:E21"/>
    <mergeCell ref="F21:G21"/>
    <mergeCell ref="H21:J21"/>
    <mergeCell ref="K21:L21"/>
    <mergeCell ref="B23:C25"/>
    <mergeCell ref="D23:E23"/>
    <mergeCell ref="F23:G23"/>
    <mergeCell ref="H23:J23"/>
    <mergeCell ref="K23:L23"/>
    <mergeCell ref="D24:E24"/>
    <mergeCell ref="F24:G24"/>
    <mergeCell ref="H24:J24"/>
    <mergeCell ref="K24:L24"/>
    <mergeCell ref="D25:E25"/>
    <mergeCell ref="F25:G25"/>
    <mergeCell ref="H25:J25"/>
    <mergeCell ref="K25:L25"/>
    <mergeCell ref="B22:C22"/>
    <mergeCell ref="D22:E22"/>
    <mergeCell ref="F22:G22"/>
    <mergeCell ref="H22:J22"/>
    <mergeCell ref="K22:L22"/>
    <mergeCell ref="B30:C30"/>
    <mergeCell ref="D30:L30"/>
    <mergeCell ref="B27:E27"/>
    <mergeCell ref="B28:D28"/>
    <mergeCell ref="E28:F28"/>
    <mergeCell ref="G28:L28"/>
    <mergeCell ref="B29:D29"/>
    <mergeCell ref="E29:F29"/>
    <mergeCell ref="G29:L29"/>
  </mergeCells>
  <hyperlinks>
    <hyperlink ref="G29" r:id="rId1" display="iarnianfinancialmanagement@gmail.com"/>
  </hyperlinks>
  <pageMargins left="0.59055118110236227" right="0.98425196850393704" top="1.1811023622047245" bottom="0.59055118110236227" header="0.39370078740157483" footer="0.39370078740157483"/>
  <pageSetup paperSize="9" orientation="portrait" r:id="rId2"/>
  <headerFooter>
    <oddHeader>&amp;C&amp;"B Titr,Bold"&amp;10اداره امور اقتصادی، دانش بنیان و سرمایه گذاری
 دانشگاه آزاد اسلامی واحد نجف آباد</oddHeader>
  </headerFooter>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showRowColHeaders="0" rightToLeft="1" view="pageBreakPreview" zoomScale="80" zoomScaleNormal="80" zoomScaleSheetLayoutView="80" workbookViewId="0">
      <selection activeCell="K15" sqref="K15"/>
    </sheetView>
  </sheetViews>
  <sheetFormatPr defaultColWidth="9" defaultRowHeight="22.5"/>
  <cols>
    <col min="1" max="1" width="2.28515625" style="240" customWidth="1"/>
    <col min="2" max="2" width="4.42578125" style="240" customWidth="1"/>
    <col min="3" max="3" width="22.42578125" style="240" customWidth="1"/>
    <col min="4" max="5" width="5" style="240" customWidth="1"/>
    <col min="6" max="7" width="3.28515625" style="240" customWidth="1"/>
    <col min="8" max="8" width="15.42578125" style="240" customWidth="1"/>
    <col min="9" max="9" width="17" style="240" customWidth="1"/>
    <col min="10" max="10" width="8.42578125" style="240" customWidth="1"/>
    <col min="11" max="12" width="12.42578125" style="240" customWidth="1"/>
    <col min="13" max="255" width="9" style="240"/>
    <col min="256" max="256" width="12.5703125" style="240" customWidth="1"/>
    <col min="257" max="257" width="5.28515625" style="240" customWidth="1"/>
    <col min="258" max="261" width="7.5703125" style="240" customWidth="1"/>
    <col min="262" max="262" width="7.140625" style="240" customWidth="1"/>
    <col min="263" max="263" width="6.42578125" style="240" customWidth="1"/>
    <col min="264" max="264" width="8.42578125" style="240" customWidth="1"/>
    <col min="265" max="265" width="11.5703125" style="240" customWidth="1"/>
    <col min="266" max="266" width="8.42578125" style="240" customWidth="1"/>
    <col min="267" max="268" width="12.42578125" style="240" customWidth="1"/>
    <col min="269" max="511" width="9" style="240"/>
    <col min="512" max="512" width="12.5703125" style="240" customWidth="1"/>
    <col min="513" max="513" width="5.28515625" style="240" customWidth="1"/>
    <col min="514" max="517" width="7.5703125" style="240" customWidth="1"/>
    <col min="518" max="518" width="7.140625" style="240" customWidth="1"/>
    <col min="519" max="519" width="6.42578125" style="240" customWidth="1"/>
    <col min="520" max="520" width="8.42578125" style="240" customWidth="1"/>
    <col min="521" max="521" width="11.5703125" style="240" customWidth="1"/>
    <col min="522" max="522" width="8.42578125" style="240" customWidth="1"/>
    <col min="523" max="524" width="12.42578125" style="240" customWidth="1"/>
    <col min="525" max="767" width="9" style="240"/>
    <col min="768" max="768" width="12.5703125" style="240" customWidth="1"/>
    <col min="769" max="769" width="5.28515625" style="240" customWidth="1"/>
    <col min="770" max="773" width="7.5703125" style="240" customWidth="1"/>
    <col min="774" max="774" width="7.140625" style="240" customWidth="1"/>
    <col min="775" max="775" width="6.42578125" style="240" customWidth="1"/>
    <col min="776" max="776" width="8.42578125" style="240" customWidth="1"/>
    <col min="777" max="777" width="11.5703125" style="240" customWidth="1"/>
    <col min="778" max="778" width="8.42578125" style="240" customWidth="1"/>
    <col min="779" max="780" width="12.42578125" style="240" customWidth="1"/>
    <col min="781" max="1023" width="9" style="240"/>
    <col min="1024" max="1024" width="12.5703125" style="240" customWidth="1"/>
    <col min="1025" max="1025" width="5.28515625" style="240" customWidth="1"/>
    <col min="1026" max="1029" width="7.5703125" style="240" customWidth="1"/>
    <col min="1030" max="1030" width="7.140625" style="240" customWidth="1"/>
    <col min="1031" max="1031" width="6.42578125" style="240" customWidth="1"/>
    <col min="1032" max="1032" width="8.42578125" style="240" customWidth="1"/>
    <col min="1033" max="1033" width="11.5703125" style="240" customWidth="1"/>
    <col min="1034" max="1034" width="8.42578125" style="240" customWidth="1"/>
    <col min="1035" max="1036" width="12.42578125" style="240" customWidth="1"/>
    <col min="1037" max="1279" width="9" style="240"/>
    <col min="1280" max="1280" width="12.5703125" style="240" customWidth="1"/>
    <col min="1281" max="1281" width="5.28515625" style="240" customWidth="1"/>
    <col min="1282" max="1285" width="7.5703125" style="240" customWidth="1"/>
    <col min="1286" max="1286" width="7.140625" style="240" customWidth="1"/>
    <col min="1287" max="1287" width="6.42578125" style="240" customWidth="1"/>
    <col min="1288" max="1288" width="8.42578125" style="240" customWidth="1"/>
    <col min="1289" max="1289" width="11.5703125" style="240" customWidth="1"/>
    <col min="1290" max="1290" width="8.42578125" style="240" customWidth="1"/>
    <col min="1291" max="1292" width="12.42578125" style="240" customWidth="1"/>
    <col min="1293" max="1535" width="9" style="240"/>
    <col min="1536" max="1536" width="12.5703125" style="240" customWidth="1"/>
    <col min="1537" max="1537" width="5.28515625" style="240" customWidth="1"/>
    <col min="1538" max="1541" width="7.5703125" style="240" customWidth="1"/>
    <col min="1542" max="1542" width="7.140625" style="240" customWidth="1"/>
    <col min="1543" max="1543" width="6.42578125" style="240" customWidth="1"/>
    <col min="1544" max="1544" width="8.42578125" style="240" customWidth="1"/>
    <col min="1545" max="1545" width="11.5703125" style="240" customWidth="1"/>
    <col min="1546" max="1546" width="8.42578125" style="240" customWidth="1"/>
    <col min="1547" max="1548" width="12.42578125" style="240" customWidth="1"/>
    <col min="1549" max="1791" width="9" style="240"/>
    <col min="1792" max="1792" width="12.5703125" style="240" customWidth="1"/>
    <col min="1793" max="1793" width="5.28515625" style="240" customWidth="1"/>
    <col min="1794" max="1797" width="7.5703125" style="240" customWidth="1"/>
    <col min="1798" max="1798" width="7.140625" style="240" customWidth="1"/>
    <col min="1799" max="1799" width="6.42578125" style="240" customWidth="1"/>
    <col min="1800" max="1800" width="8.42578125" style="240" customWidth="1"/>
    <col min="1801" max="1801" width="11.5703125" style="240" customWidth="1"/>
    <col min="1802" max="1802" width="8.42578125" style="240" customWidth="1"/>
    <col min="1803" max="1804" width="12.42578125" style="240" customWidth="1"/>
    <col min="1805" max="2047" width="9" style="240"/>
    <col min="2048" max="2048" width="12.5703125" style="240" customWidth="1"/>
    <col min="2049" max="2049" width="5.28515625" style="240" customWidth="1"/>
    <col min="2050" max="2053" width="7.5703125" style="240" customWidth="1"/>
    <col min="2054" max="2054" width="7.140625" style="240" customWidth="1"/>
    <col min="2055" max="2055" width="6.42578125" style="240" customWidth="1"/>
    <col min="2056" max="2056" width="8.42578125" style="240" customWidth="1"/>
    <col min="2057" max="2057" width="11.5703125" style="240" customWidth="1"/>
    <col min="2058" max="2058" width="8.42578125" style="240" customWidth="1"/>
    <col min="2059" max="2060" width="12.42578125" style="240" customWidth="1"/>
    <col min="2061" max="2303" width="9" style="240"/>
    <col min="2304" max="2304" width="12.5703125" style="240" customWidth="1"/>
    <col min="2305" max="2305" width="5.28515625" style="240" customWidth="1"/>
    <col min="2306" max="2309" width="7.5703125" style="240" customWidth="1"/>
    <col min="2310" max="2310" width="7.140625" style="240" customWidth="1"/>
    <col min="2311" max="2311" width="6.42578125" style="240" customWidth="1"/>
    <col min="2312" max="2312" width="8.42578125" style="240" customWidth="1"/>
    <col min="2313" max="2313" width="11.5703125" style="240" customWidth="1"/>
    <col min="2314" max="2314" width="8.42578125" style="240" customWidth="1"/>
    <col min="2315" max="2316" width="12.42578125" style="240" customWidth="1"/>
    <col min="2317" max="2559" width="9" style="240"/>
    <col min="2560" max="2560" width="12.5703125" style="240" customWidth="1"/>
    <col min="2561" max="2561" width="5.28515625" style="240" customWidth="1"/>
    <col min="2562" max="2565" width="7.5703125" style="240" customWidth="1"/>
    <col min="2566" max="2566" width="7.140625" style="240" customWidth="1"/>
    <col min="2567" max="2567" width="6.42578125" style="240" customWidth="1"/>
    <col min="2568" max="2568" width="8.42578125" style="240" customWidth="1"/>
    <col min="2569" max="2569" width="11.5703125" style="240" customWidth="1"/>
    <col min="2570" max="2570" width="8.42578125" style="240" customWidth="1"/>
    <col min="2571" max="2572" width="12.42578125" style="240" customWidth="1"/>
    <col min="2573" max="2815" width="9" style="240"/>
    <col min="2816" max="2816" width="12.5703125" style="240" customWidth="1"/>
    <col min="2817" max="2817" width="5.28515625" style="240" customWidth="1"/>
    <col min="2818" max="2821" width="7.5703125" style="240" customWidth="1"/>
    <col min="2822" max="2822" width="7.140625" style="240" customWidth="1"/>
    <col min="2823" max="2823" width="6.42578125" style="240" customWidth="1"/>
    <col min="2824" max="2824" width="8.42578125" style="240" customWidth="1"/>
    <col min="2825" max="2825" width="11.5703125" style="240" customWidth="1"/>
    <col min="2826" max="2826" width="8.42578125" style="240" customWidth="1"/>
    <col min="2827" max="2828" width="12.42578125" style="240" customWidth="1"/>
    <col min="2829" max="3071" width="9" style="240"/>
    <col min="3072" max="3072" width="12.5703125" style="240" customWidth="1"/>
    <col min="3073" max="3073" width="5.28515625" style="240" customWidth="1"/>
    <col min="3074" max="3077" width="7.5703125" style="240" customWidth="1"/>
    <col min="3078" max="3078" width="7.140625" style="240" customWidth="1"/>
    <col min="3079" max="3079" width="6.42578125" style="240" customWidth="1"/>
    <col min="3080" max="3080" width="8.42578125" style="240" customWidth="1"/>
    <col min="3081" max="3081" width="11.5703125" style="240" customWidth="1"/>
    <col min="3082" max="3082" width="8.42578125" style="240" customWidth="1"/>
    <col min="3083" max="3084" width="12.42578125" style="240" customWidth="1"/>
    <col min="3085" max="3327" width="9" style="240"/>
    <col min="3328" max="3328" width="12.5703125" style="240" customWidth="1"/>
    <col min="3329" max="3329" width="5.28515625" style="240" customWidth="1"/>
    <col min="3330" max="3333" width="7.5703125" style="240" customWidth="1"/>
    <col min="3334" max="3334" width="7.140625" style="240" customWidth="1"/>
    <col min="3335" max="3335" width="6.42578125" style="240" customWidth="1"/>
    <col min="3336" max="3336" width="8.42578125" style="240" customWidth="1"/>
    <col min="3337" max="3337" width="11.5703125" style="240" customWidth="1"/>
    <col min="3338" max="3338" width="8.42578125" style="240" customWidth="1"/>
    <col min="3339" max="3340" width="12.42578125" style="240" customWidth="1"/>
    <col min="3341" max="3583" width="9" style="240"/>
    <col min="3584" max="3584" width="12.5703125" style="240" customWidth="1"/>
    <col min="3585" max="3585" width="5.28515625" style="240" customWidth="1"/>
    <col min="3586" max="3589" width="7.5703125" style="240" customWidth="1"/>
    <col min="3590" max="3590" width="7.140625" style="240" customWidth="1"/>
    <col min="3591" max="3591" width="6.42578125" style="240" customWidth="1"/>
    <col min="3592" max="3592" width="8.42578125" style="240" customWidth="1"/>
    <col min="3593" max="3593" width="11.5703125" style="240" customWidth="1"/>
    <col min="3594" max="3594" width="8.42578125" style="240" customWidth="1"/>
    <col min="3595" max="3596" width="12.42578125" style="240" customWidth="1"/>
    <col min="3597" max="3839" width="9" style="240"/>
    <col min="3840" max="3840" width="12.5703125" style="240" customWidth="1"/>
    <col min="3841" max="3841" width="5.28515625" style="240" customWidth="1"/>
    <col min="3842" max="3845" width="7.5703125" style="240" customWidth="1"/>
    <col min="3846" max="3846" width="7.140625" style="240" customWidth="1"/>
    <col min="3847" max="3847" width="6.42578125" style="240" customWidth="1"/>
    <col min="3848" max="3848" width="8.42578125" style="240" customWidth="1"/>
    <col min="3849" max="3849" width="11.5703125" style="240" customWidth="1"/>
    <col min="3850" max="3850" width="8.42578125" style="240" customWidth="1"/>
    <col min="3851" max="3852" width="12.42578125" style="240" customWidth="1"/>
    <col min="3853" max="4095" width="9" style="240"/>
    <col min="4096" max="4096" width="12.5703125" style="240" customWidth="1"/>
    <col min="4097" max="4097" width="5.28515625" style="240" customWidth="1"/>
    <col min="4098" max="4101" width="7.5703125" style="240" customWidth="1"/>
    <col min="4102" max="4102" width="7.140625" style="240" customWidth="1"/>
    <col min="4103" max="4103" width="6.42578125" style="240" customWidth="1"/>
    <col min="4104" max="4104" width="8.42578125" style="240" customWidth="1"/>
    <col min="4105" max="4105" width="11.5703125" style="240" customWidth="1"/>
    <col min="4106" max="4106" width="8.42578125" style="240" customWidth="1"/>
    <col min="4107" max="4108" width="12.42578125" style="240" customWidth="1"/>
    <col min="4109" max="4351" width="9" style="240"/>
    <col min="4352" max="4352" width="12.5703125" style="240" customWidth="1"/>
    <col min="4353" max="4353" width="5.28515625" style="240" customWidth="1"/>
    <col min="4354" max="4357" width="7.5703125" style="240" customWidth="1"/>
    <col min="4358" max="4358" width="7.140625" style="240" customWidth="1"/>
    <col min="4359" max="4359" width="6.42578125" style="240" customWidth="1"/>
    <col min="4360" max="4360" width="8.42578125" style="240" customWidth="1"/>
    <col min="4361" max="4361" width="11.5703125" style="240" customWidth="1"/>
    <col min="4362" max="4362" width="8.42578125" style="240" customWidth="1"/>
    <col min="4363" max="4364" width="12.42578125" style="240" customWidth="1"/>
    <col min="4365" max="4607" width="9" style="240"/>
    <col min="4608" max="4608" width="12.5703125" style="240" customWidth="1"/>
    <col min="4609" max="4609" width="5.28515625" style="240" customWidth="1"/>
    <col min="4610" max="4613" width="7.5703125" style="240" customWidth="1"/>
    <col min="4614" max="4614" width="7.140625" style="240" customWidth="1"/>
    <col min="4615" max="4615" width="6.42578125" style="240" customWidth="1"/>
    <col min="4616" max="4616" width="8.42578125" style="240" customWidth="1"/>
    <col min="4617" max="4617" width="11.5703125" style="240" customWidth="1"/>
    <col min="4618" max="4618" width="8.42578125" style="240" customWidth="1"/>
    <col min="4619" max="4620" width="12.42578125" style="240" customWidth="1"/>
    <col min="4621" max="4863" width="9" style="240"/>
    <col min="4864" max="4864" width="12.5703125" style="240" customWidth="1"/>
    <col min="4865" max="4865" width="5.28515625" style="240" customWidth="1"/>
    <col min="4866" max="4869" width="7.5703125" style="240" customWidth="1"/>
    <col min="4870" max="4870" width="7.140625" style="240" customWidth="1"/>
    <col min="4871" max="4871" width="6.42578125" style="240" customWidth="1"/>
    <col min="4872" max="4872" width="8.42578125" style="240" customWidth="1"/>
    <col min="4873" max="4873" width="11.5703125" style="240" customWidth="1"/>
    <col min="4874" max="4874" width="8.42578125" style="240" customWidth="1"/>
    <col min="4875" max="4876" width="12.42578125" style="240" customWidth="1"/>
    <col min="4877" max="5119" width="9" style="240"/>
    <col min="5120" max="5120" width="12.5703125" style="240" customWidth="1"/>
    <col min="5121" max="5121" width="5.28515625" style="240" customWidth="1"/>
    <col min="5122" max="5125" width="7.5703125" style="240" customWidth="1"/>
    <col min="5126" max="5126" width="7.140625" style="240" customWidth="1"/>
    <col min="5127" max="5127" width="6.42578125" style="240" customWidth="1"/>
    <col min="5128" max="5128" width="8.42578125" style="240" customWidth="1"/>
    <col min="5129" max="5129" width="11.5703125" style="240" customWidth="1"/>
    <col min="5130" max="5130" width="8.42578125" style="240" customWidth="1"/>
    <col min="5131" max="5132" width="12.42578125" style="240" customWidth="1"/>
    <col min="5133" max="5375" width="9" style="240"/>
    <col min="5376" max="5376" width="12.5703125" style="240" customWidth="1"/>
    <col min="5377" max="5377" width="5.28515625" style="240" customWidth="1"/>
    <col min="5378" max="5381" width="7.5703125" style="240" customWidth="1"/>
    <col min="5382" max="5382" width="7.140625" style="240" customWidth="1"/>
    <col min="5383" max="5383" width="6.42578125" style="240" customWidth="1"/>
    <col min="5384" max="5384" width="8.42578125" style="240" customWidth="1"/>
    <col min="5385" max="5385" width="11.5703125" style="240" customWidth="1"/>
    <col min="5386" max="5386" width="8.42578125" style="240" customWidth="1"/>
    <col min="5387" max="5388" width="12.42578125" style="240" customWidth="1"/>
    <col min="5389" max="5631" width="9" style="240"/>
    <col min="5632" max="5632" width="12.5703125" style="240" customWidth="1"/>
    <col min="5633" max="5633" width="5.28515625" style="240" customWidth="1"/>
    <col min="5634" max="5637" width="7.5703125" style="240" customWidth="1"/>
    <col min="5638" max="5638" width="7.140625" style="240" customWidth="1"/>
    <col min="5639" max="5639" width="6.42578125" style="240" customWidth="1"/>
    <col min="5640" max="5640" width="8.42578125" style="240" customWidth="1"/>
    <col min="5641" max="5641" width="11.5703125" style="240" customWidth="1"/>
    <col min="5642" max="5642" width="8.42578125" style="240" customWidth="1"/>
    <col min="5643" max="5644" width="12.42578125" style="240" customWidth="1"/>
    <col min="5645" max="5887" width="9" style="240"/>
    <col min="5888" max="5888" width="12.5703125" style="240" customWidth="1"/>
    <col min="5889" max="5889" width="5.28515625" style="240" customWidth="1"/>
    <col min="5890" max="5893" width="7.5703125" style="240" customWidth="1"/>
    <col min="5894" max="5894" width="7.140625" style="240" customWidth="1"/>
    <col min="5895" max="5895" width="6.42578125" style="240" customWidth="1"/>
    <col min="5896" max="5896" width="8.42578125" style="240" customWidth="1"/>
    <col min="5897" max="5897" width="11.5703125" style="240" customWidth="1"/>
    <col min="5898" max="5898" width="8.42578125" style="240" customWidth="1"/>
    <col min="5899" max="5900" width="12.42578125" style="240" customWidth="1"/>
    <col min="5901" max="6143" width="9" style="240"/>
    <col min="6144" max="6144" width="12.5703125" style="240" customWidth="1"/>
    <col min="6145" max="6145" width="5.28515625" style="240" customWidth="1"/>
    <col min="6146" max="6149" width="7.5703125" style="240" customWidth="1"/>
    <col min="6150" max="6150" width="7.140625" style="240" customWidth="1"/>
    <col min="6151" max="6151" width="6.42578125" style="240" customWidth="1"/>
    <col min="6152" max="6152" width="8.42578125" style="240" customWidth="1"/>
    <col min="6153" max="6153" width="11.5703125" style="240" customWidth="1"/>
    <col min="6154" max="6154" width="8.42578125" style="240" customWidth="1"/>
    <col min="6155" max="6156" width="12.42578125" style="240" customWidth="1"/>
    <col min="6157" max="6399" width="9" style="240"/>
    <col min="6400" max="6400" width="12.5703125" style="240" customWidth="1"/>
    <col min="6401" max="6401" width="5.28515625" style="240" customWidth="1"/>
    <col min="6402" max="6405" width="7.5703125" style="240" customWidth="1"/>
    <col min="6406" max="6406" width="7.140625" style="240" customWidth="1"/>
    <col min="6407" max="6407" width="6.42578125" style="240" customWidth="1"/>
    <col min="6408" max="6408" width="8.42578125" style="240" customWidth="1"/>
    <col min="6409" max="6409" width="11.5703125" style="240" customWidth="1"/>
    <col min="6410" max="6410" width="8.42578125" style="240" customWidth="1"/>
    <col min="6411" max="6412" width="12.42578125" style="240" customWidth="1"/>
    <col min="6413" max="6655" width="9" style="240"/>
    <col min="6656" max="6656" width="12.5703125" style="240" customWidth="1"/>
    <col min="6657" max="6657" width="5.28515625" style="240" customWidth="1"/>
    <col min="6658" max="6661" width="7.5703125" style="240" customWidth="1"/>
    <col min="6662" max="6662" width="7.140625" style="240" customWidth="1"/>
    <col min="6663" max="6663" width="6.42578125" style="240" customWidth="1"/>
    <col min="6664" max="6664" width="8.42578125" style="240" customWidth="1"/>
    <col min="6665" max="6665" width="11.5703125" style="240" customWidth="1"/>
    <col min="6666" max="6666" width="8.42578125" style="240" customWidth="1"/>
    <col min="6667" max="6668" width="12.42578125" style="240" customWidth="1"/>
    <col min="6669" max="6911" width="9" style="240"/>
    <col min="6912" max="6912" width="12.5703125" style="240" customWidth="1"/>
    <col min="6913" max="6913" width="5.28515625" style="240" customWidth="1"/>
    <col min="6914" max="6917" width="7.5703125" style="240" customWidth="1"/>
    <col min="6918" max="6918" width="7.140625" style="240" customWidth="1"/>
    <col min="6919" max="6919" width="6.42578125" style="240" customWidth="1"/>
    <col min="6920" max="6920" width="8.42578125" style="240" customWidth="1"/>
    <col min="6921" max="6921" width="11.5703125" style="240" customWidth="1"/>
    <col min="6922" max="6922" width="8.42578125" style="240" customWidth="1"/>
    <col min="6923" max="6924" width="12.42578125" style="240" customWidth="1"/>
    <col min="6925" max="7167" width="9" style="240"/>
    <col min="7168" max="7168" width="12.5703125" style="240" customWidth="1"/>
    <col min="7169" max="7169" width="5.28515625" style="240" customWidth="1"/>
    <col min="7170" max="7173" width="7.5703125" style="240" customWidth="1"/>
    <col min="7174" max="7174" width="7.140625" style="240" customWidth="1"/>
    <col min="7175" max="7175" width="6.42578125" style="240" customWidth="1"/>
    <col min="7176" max="7176" width="8.42578125" style="240" customWidth="1"/>
    <col min="7177" max="7177" width="11.5703125" style="240" customWidth="1"/>
    <col min="7178" max="7178" width="8.42578125" style="240" customWidth="1"/>
    <col min="7179" max="7180" width="12.42578125" style="240" customWidth="1"/>
    <col min="7181" max="7423" width="9" style="240"/>
    <col min="7424" max="7424" width="12.5703125" style="240" customWidth="1"/>
    <col min="7425" max="7425" width="5.28515625" style="240" customWidth="1"/>
    <col min="7426" max="7429" width="7.5703125" style="240" customWidth="1"/>
    <col min="7430" max="7430" width="7.140625" style="240" customWidth="1"/>
    <col min="7431" max="7431" width="6.42578125" style="240" customWidth="1"/>
    <col min="7432" max="7432" width="8.42578125" style="240" customWidth="1"/>
    <col min="7433" max="7433" width="11.5703125" style="240" customWidth="1"/>
    <col min="7434" max="7434" width="8.42578125" style="240" customWidth="1"/>
    <col min="7435" max="7436" width="12.42578125" style="240" customWidth="1"/>
    <col min="7437" max="7679" width="9" style="240"/>
    <col min="7680" max="7680" width="12.5703125" style="240" customWidth="1"/>
    <col min="7681" max="7681" width="5.28515625" style="240" customWidth="1"/>
    <col min="7682" max="7685" width="7.5703125" style="240" customWidth="1"/>
    <col min="7686" max="7686" width="7.140625" style="240" customWidth="1"/>
    <col min="7687" max="7687" width="6.42578125" style="240" customWidth="1"/>
    <col min="7688" max="7688" width="8.42578125" style="240" customWidth="1"/>
    <col min="7689" max="7689" width="11.5703125" style="240" customWidth="1"/>
    <col min="7690" max="7690" width="8.42578125" style="240" customWidth="1"/>
    <col min="7691" max="7692" width="12.42578125" style="240" customWidth="1"/>
    <col min="7693" max="7935" width="9" style="240"/>
    <col min="7936" max="7936" width="12.5703125" style="240" customWidth="1"/>
    <col min="7937" max="7937" width="5.28515625" style="240" customWidth="1"/>
    <col min="7938" max="7941" width="7.5703125" style="240" customWidth="1"/>
    <col min="7942" max="7942" width="7.140625" style="240" customWidth="1"/>
    <col min="7943" max="7943" width="6.42578125" style="240" customWidth="1"/>
    <col min="7944" max="7944" width="8.42578125" style="240" customWidth="1"/>
    <col min="7945" max="7945" width="11.5703125" style="240" customWidth="1"/>
    <col min="7946" max="7946" width="8.42578125" style="240" customWidth="1"/>
    <col min="7947" max="7948" width="12.42578125" style="240" customWidth="1"/>
    <col min="7949" max="8191" width="9" style="240"/>
    <col min="8192" max="8192" width="12.5703125" style="240" customWidth="1"/>
    <col min="8193" max="8193" width="5.28515625" style="240" customWidth="1"/>
    <col min="8194" max="8197" width="7.5703125" style="240" customWidth="1"/>
    <col min="8198" max="8198" width="7.140625" style="240" customWidth="1"/>
    <col min="8199" max="8199" width="6.42578125" style="240" customWidth="1"/>
    <col min="8200" max="8200" width="8.42578125" style="240" customWidth="1"/>
    <col min="8201" max="8201" width="11.5703125" style="240" customWidth="1"/>
    <col min="8202" max="8202" width="8.42578125" style="240" customWidth="1"/>
    <col min="8203" max="8204" width="12.42578125" style="240" customWidth="1"/>
    <col min="8205" max="8447" width="9" style="240"/>
    <col min="8448" max="8448" width="12.5703125" style="240" customWidth="1"/>
    <col min="8449" max="8449" width="5.28515625" style="240" customWidth="1"/>
    <col min="8450" max="8453" width="7.5703125" style="240" customWidth="1"/>
    <col min="8454" max="8454" width="7.140625" style="240" customWidth="1"/>
    <col min="8455" max="8455" width="6.42578125" style="240" customWidth="1"/>
    <col min="8456" max="8456" width="8.42578125" style="240" customWidth="1"/>
    <col min="8457" max="8457" width="11.5703125" style="240" customWidth="1"/>
    <col min="8458" max="8458" width="8.42578125" style="240" customWidth="1"/>
    <col min="8459" max="8460" width="12.42578125" style="240" customWidth="1"/>
    <col min="8461" max="8703" width="9" style="240"/>
    <col min="8704" max="8704" width="12.5703125" style="240" customWidth="1"/>
    <col min="8705" max="8705" width="5.28515625" style="240" customWidth="1"/>
    <col min="8706" max="8709" width="7.5703125" style="240" customWidth="1"/>
    <col min="8710" max="8710" width="7.140625" style="240" customWidth="1"/>
    <col min="8711" max="8711" width="6.42578125" style="240" customWidth="1"/>
    <col min="8712" max="8712" width="8.42578125" style="240" customWidth="1"/>
    <col min="8713" max="8713" width="11.5703125" style="240" customWidth="1"/>
    <col min="8714" max="8714" width="8.42578125" style="240" customWidth="1"/>
    <col min="8715" max="8716" width="12.42578125" style="240" customWidth="1"/>
    <col min="8717" max="8959" width="9" style="240"/>
    <col min="8960" max="8960" width="12.5703125" style="240" customWidth="1"/>
    <col min="8961" max="8961" width="5.28515625" style="240" customWidth="1"/>
    <col min="8962" max="8965" width="7.5703125" style="240" customWidth="1"/>
    <col min="8966" max="8966" width="7.140625" style="240" customWidth="1"/>
    <col min="8967" max="8967" width="6.42578125" style="240" customWidth="1"/>
    <col min="8968" max="8968" width="8.42578125" style="240" customWidth="1"/>
    <col min="8969" max="8969" width="11.5703125" style="240" customWidth="1"/>
    <col min="8970" max="8970" width="8.42578125" style="240" customWidth="1"/>
    <col min="8971" max="8972" width="12.42578125" style="240" customWidth="1"/>
    <col min="8973" max="9215" width="9" style="240"/>
    <col min="9216" max="9216" width="12.5703125" style="240" customWidth="1"/>
    <col min="9217" max="9217" width="5.28515625" style="240" customWidth="1"/>
    <col min="9218" max="9221" width="7.5703125" style="240" customWidth="1"/>
    <col min="9222" max="9222" width="7.140625" style="240" customWidth="1"/>
    <col min="9223" max="9223" width="6.42578125" style="240" customWidth="1"/>
    <col min="9224" max="9224" width="8.42578125" style="240" customWidth="1"/>
    <col min="9225" max="9225" width="11.5703125" style="240" customWidth="1"/>
    <col min="9226" max="9226" width="8.42578125" style="240" customWidth="1"/>
    <col min="9227" max="9228" width="12.42578125" style="240" customWidth="1"/>
    <col min="9229" max="9471" width="9" style="240"/>
    <col min="9472" max="9472" width="12.5703125" style="240" customWidth="1"/>
    <col min="9473" max="9473" width="5.28515625" style="240" customWidth="1"/>
    <col min="9474" max="9477" width="7.5703125" style="240" customWidth="1"/>
    <col min="9478" max="9478" width="7.140625" style="240" customWidth="1"/>
    <col min="9479" max="9479" width="6.42578125" style="240" customWidth="1"/>
    <col min="9480" max="9480" width="8.42578125" style="240" customWidth="1"/>
    <col min="9481" max="9481" width="11.5703125" style="240" customWidth="1"/>
    <col min="9482" max="9482" width="8.42578125" style="240" customWidth="1"/>
    <col min="9483" max="9484" width="12.42578125" style="240" customWidth="1"/>
    <col min="9485" max="9727" width="9" style="240"/>
    <col min="9728" max="9728" width="12.5703125" style="240" customWidth="1"/>
    <col min="9729" max="9729" width="5.28515625" style="240" customWidth="1"/>
    <col min="9730" max="9733" width="7.5703125" style="240" customWidth="1"/>
    <col min="9734" max="9734" width="7.140625" style="240" customWidth="1"/>
    <col min="9735" max="9735" width="6.42578125" style="240" customWidth="1"/>
    <col min="9736" max="9736" width="8.42578125" style="240" customWidth="1"/>
    <col min="9737" max="9737" width="11.5703125" style="240" customWidth="1"/>
    <col min="9738" max="9738" width="8.42578125" style="240" customWidth="1"/>
    <col min="9739" max="9740" width="12.42578125" style="240" customWidth="1"/>
    <col min="9741" max="9983" width="9" style="240"/>
    <col min="9984" max="9984" width="12.5703125" style="240" customWidth="1"/>
    <col min="9985" max="9985" width="5.28515625" style="240" customWidth="1"/>
    <col min="9986" max="9989" width="7.5703125" style="240" customWidth="1"/>
    <col min="9990" max="9990" width="7.140625" style="240" customWidth="1"/>
    <col min="9991" max="9991" width="6.42578125" style="240" customWidth="1"/>
    <col min="9992" max="9992" width="8.42578125" style="240" customWidth="1"/>
    <col min="9993" max="9993" width="11.5703125" style="240" customWidth="1"/>
    <col min="9994" max="9994" width="8.42578125" style="240" customWidth="1"/>
    <col min="9995" max="9996" width="12.42578125" style="240" customWidth="1"/>
    <col min="9997" max="10239" width="9" style="240"/>
    <col min="10240" max="10240" width="12.5703125" style="240" customWidth="1"/>
    <col min="10241" max="10241" width="5.28515625" style="240" customWidth="1"/>
    <col min="10242" max="10245" width="7.5703125" style="240" customWidth="1"/>
    <col min="10246" max="10246" width="7.140625" style="240" customWidth="1"/>
    <col min="10247" max="10247" width="6.42578125" style="240" customWidth="1"/>
    <col min="10248" max="10248" width="8.42578125" style="240" customWidth="1"/>
    <col min="10249" max="10249" width="11.5703125" style="240" customWidth="1"/>
    <col min="10250" max="10250" width="8.42578125" style="240" customWidth="1"/>
    <col min="10251" max="10252" width="12.42578125" style="240" customWidth="1"/>
    <col min="10253" max="10495" width="9" style="240"/>
    <col min="10496" max="10496" width="12.5703125" style="240" customWidth="1"/>
    <col min="10497" max="10497" width="5.28515625" style="240" customWidth="1"/>
    <col min="10498" max="10501" width="7.5703125" style="240" customWidth="1"/>
    <col min="10502" max="10502" width="7.140625" style="240" customWidth="1"/>
    <col min="10503" max="10503" width="6.42578125" style="240" customWidth="1"/>
    <col min="10504" max="10504" width="8.42578125" style="240" customWidth="1"/>
    <col min="10505" max="10505" width="11.5703125" style="240" customWidth="1"/>
    <col min="10506" max="10506" width="8.42578125" style="240" customWidth="1"/>
    <col min="10507" max="10508" width="12.42578125" style="240" customWidth="1"/>
    <col min="10509" max="10751" width="9" style="240"/>
    <col min="10752" max="10752" width="12.5703125" style="240" customWidth="1"/>
    <col min="10753" max="10753" width="5.28515625" style="240" customWidth="1"/>
    <col min="10754" max="10757" width="7.5703125" style="240" customWidth="1"/>
    <col min="10758" max="10758" width="7.140625" style="240" customWidth="1"/>
    <col min="10759" max="10759" width="6.42578125" style="240" customWidth="1"/>
    <col min="10760" max="10760" width="8.42578125" style="240" customWidth="1"/>
    <col min="10761" max="10761" width="11.5703125" style="240" customWidth="1"/>
    <col min="10762" max="10762" width="8.42578125" style="240" customWidth="1"/>
    <col min="10763" max="10764" width="12.42578125" style="240" customWidth="1"/>
    <col min="10765" max="11007" width="9" style="240"/>
    <col min="11008" max="11008" width="12.5703125" style="240" customWidth="1"/>
    <col min="11009" max="11009" width="5.28515625" style="240" customWidth="1"/>
    <col min="11010" max="11013" width="7.5703125" style="240" customWidth="1"/>
    <col min="11014" max="11014" width="7.140625" style="240" customWidth="1"/>
    <col min="11015" max="11015" width="6.42578125" style="240" customWidth="1"/>
    <col min="11016" max="11016" width="8.42578125" style="240" customWidth="1"/>
    <col min="11017" max="11017" width="11.5703125" style="240" customWidth="1"/>
    <col min="11018" max="11018" width="8.42578125" style="240" customWidth="1"/>
    <col min="11019" max="11020" width="12.42578125" style="240" customWidth="1"/>
    <col min="11021" max="11263" width="9" style="240"/>
    <col min="11264" max="11264" width="12.5703125" style="240" customWidth="1"/>
    <col min="11265" max="11265" width="5.28515625" style="240" customWidth="1"/>
    <col min="11266" max="11269" width="7.5703125" style="240" customWidth="1"/>
    <col min="11270" max="11270" width="7.140625" style="240" customWidth="1"/>
    <col min="11271" max="11271" width="6.42578125" style="240" customWidth="1"/>
    <col min="11272" max="11272" width="8.42578125" style="240" customWidth="1"/>
    <col min="11273" max="11273" width="11.5703125" style="240" customWidth="1"/>
    <col min="11274" max="11274" width="8.42578125" style="240" customWidth="1"/>
    <col min="11275" max="11276" width="12.42578125" style="240" customWidth="1"/>
    <col min="11277" max="11519" width="9" style="240"/>
    <col min="11520" max="11520" width="12.5703125" style="240" customWidth="1"/>
    <col min="11521" max="11521" width="5.28515625" style="240" customWidth="1"/>
    <col min="11522" max="11525" width="7.5703125" style="240" customWidth="1"/>
    <col min="11526" max="11526" width="7.140625" style="240" customWidth="1"/>
    <col min="11527" max="11527" width="6.42578125" style="240" customWidth="1"/>
    <col min="11528" max="11528" width="8.42578125" style="240" customWidth="1"/>
    <col min="11529" max="11529" width="11.5703125" style="240" customWidth="1"/>
    <col min="11530" max="11530" width="8.42578125" style="240" customWidth="1"/>
    <col min="11531" max="11532" width="12.42578125" style="240" customWidth="1"/>
    <col min="11533" max="11775" width="9" style="240"/>
    <col min="11776" max="11776" width="12.5703125" style="240" customWidth="1"/>
    <col min="11777" max="11777" width="5.28515625" style="240" customWidth="1"/>
    <col min="11778" max="11781" width="7.5703125" style="240" customWidth="1"/>
    <col min="11782" max="11782" width="7.140625" style="240" customWidth="1"/>
    <col min="11783" max="11783" width="6.42578125" style="240" customWidth="1"/>
    <col min="11784" max="11784" width="8.42578125" style="240" customWidth="1"/>
    <col min="11785" max="11785" width="11.5703125" style="240" customWidth="1"/>
    <col min="11786" max="11786" width="8.42578125" style="240" customWidth="1"/>
    <col min="11787" max="11788" width="12.42578125" style="240" customWidth="1"/>
    <col min="11789" max="12031" width="9" style="240"/>
    <col min="12032" max="12032" width="12.5703125" style="240" customWidth="1"/>
    <col min="12033" max="12033" width="5.28515625" style="240" customWidth="1"/>
    <col min="12034" max="12037" width="7.5703125" style="240" customWidth="1"/>
    <col min="12038" max="12038" width="7.140625" style="240" customWidth="1"/>
    <col min="12039" max="12039" width="6.42578125" style="240" customWidth="1"/>
    <col min="12040" max="12040" width="8.42578125" style="240" customWidth="1"/>
    <col min="12041" max="12041" width="11.5703125" style="240" customWidth="1"/>
    <col min="12042" max="12042" width="8.42578125" style="240" customWidth="1"/>
    <col min="12043" max="12044" width="12.42578125" style="240" customWidth="1"/>
    <col min="12045" max="12287" width="9" style="240"/>
    <col min="12288" max="12288" width="12.5703125" style="240" customWidth="1"/>
    <col min="12289" max="12289" width="5.28515625" style="240" customWidth="1"/>
    <col min="12290" max="12293" width="7.5703125" style="240" customWidth="1"/>
    <col min="12294" max="12294" width="7.140625" style="240" customWidth="1"/>
    <col min="12295" max="12295" width="6.42578125" style="240" customWidth="1"/>
    <col min="12296" max="12296" width="8.42578125" style="240" customWidth="1"/>
    <col min="12297" max="12297" width="11.5703125" style="240" customWidth="1"/>
    <col min="12298" max="12298" width="8.42578125" style="240" customWidth="1"/>
    <col min="12299" max="12300" width="12.42578125" style="240" customWidth="1"/>
    <col min="12301" max="12543" width="9" style="240"/>
    <col min="12544" max="12544" width="12.5703125" style="240" customWidth="1"/>
    <col min="12545" max="12545" width="5.28515625" style="240" customWidth="1"/>
    <col min="12546" max="12549" width="7.5703125" style="240" customWidth="1"/>
    <col min="12550" max="12550" width="7.140625" style="240" customWidth="1"/>
    <col min="12551" max="12551" width="6.42578125" style="240" customWidth="1"/>
    <col min="12552" max="12552" width="8.42578125" style="240" customWidth="1"/>
    <col min="12553" max="12553" width="11.5703125" style="240" customWidth="1"/>
    <col min="12554" max="12554" width="8.42578125" style="240" customWidth="1"/>
    <col min="12555" max="12556" width="12.42578125" style="240" customWidth="1"/>
    <col min="12557" max="12799" width="9" style="240"/>
    <col min="12800" max="12800" width="12.5703125" style="240" customWidth="1"/>
    <col min="12801" max="12801" width="5.28515625" style="240" customWidth="1"/>
    <col min="12802" max="12805" width="7.5703125" style="240" customWidth="1"/>
    <col min="12806" max="12806" width="7.140625" style="240" customWidth="1"/>
    <col min="12807" max="12807" width="6.42578125" style="240" customWidth="1"/>
    <col min="12808" max="12808" width="8.42578125" style="240" customWidth="1"/>
    <col min="12809" max="12809" width="11.5703125" style="240" customWidth="1"/>
    <col min="12810" max="12810" width="8.42578125" style="240" customWidth="1"/>
    <col min="12811" max="12812" width="12.42578125" style="240" customWidth="1"/>
    <col min="12813" max="13055" width="9" style="240"/>
    <col min="13056" max="13056" width="12.5703125" style="240" customWidth="1"/>
    <col min="13057" max="13057" width="5.28515625" style="240" customWidth="1"/>
    <col min="13058" max="13061" width="7.5703125" style="240" customWidth="1"/>
    <col min="13062" max="13062" width="7.140625" style="240" customWidth="1"/>
    <col min="13063" max="13063" width="6.42578125" style="240" customWidth="1"/>
    <col min="13064" max="13064" width="8.42578125" style="240" customWidth="1"/>
    <col min="13065" max="13065" width="11.5703125" style="240" customWidth="1"/>
    <col min="13066" max="13066" width="8.42578125" style="240" customWidth="1"/>
    <col min="13067" max="13068" width="12.42578125" style="240" customWidth="1"/>
    <col min="13069" max="13311" width="9" style="240"/>
    <col min="13312" max="13312" width="12.5703125" style="240" customWidth="1"/>
    <col min="13313" max="13313" width="5.28515625" style="240" customWidth="1"/>
    <col min="13314" max="13317" width="7.5703125" style="240" customWidth="1"/>
    <col min="13318" max="13318" width="7.140625" style="240" customWidth="1"/>
    <col min="13319" max="13319" width="6.42578125" style="240" customWidth="1"/>
    <col min="13320" max="13320" width="8.42578125" style="240" customWidth="1"/>
    <col min="13321" max="13321" width="11.5703125" style="240" customWidth="1"/>
    <col min="13322" max="13322" width="8.42578125" style="240" customWidth="1"/>
    <col min="13323" max="13324" width="12.42578125" style="240" customWidth="1"/>
    <col min="13325" max="13567" width="9" style="240"/>
    <col min="13568" max="13568" width="12.5703125" style="240" customWidth="1"/>
    <col min="13569" max="13569" width="5.28515625" style="240" customWidth="1"/>
    <col min="13570" max="13573" width="7.5703125" style="240" customWidth="1"/>
    <col min="13574" max="13574" width="7.140625" style="240" customWidth="1"/>
    <col min="13575" max="13575" width="6.42578125" style="240" customWidth="1"/>
    <col min="13576" max="13576" width="8.42578125" style="240" customWidth="1"/>
    <col min="13577" max="13577" width="11.5703125" style="240" customWidth="1"/>
    <col min="13578" max="13578" width="8.42578125" style="240" customWidth="1"/>
    <col min="13579" max="13580" width="12.42578125" style="240" customWidth="1"/>
    <col min="13581" max="13823" width="9" style="240"/>
    <col min="13824" max="13824" width="12.5703125" style="240" customWidth="1"/>
    <col min="13825" max="13825" width="5.28515625" style="240" customWidth="1"/>
    <col min="13826" max="13829" width="7.5703125" style="240" customWidth="1"/>
    <col min="13830" max="13830" width="7.140625" style="240" customWidth="1"/>
    <col min="13831" max="13831" width="6.42578125" style="240" customWidth="1"/>
    <col min="13832" max="13832" width="8.42578125" style="240" customWidth="1"/>
    <col min="13833" max="13833" width="11.5703125" style="240" customWidth="1"/>
    <col min="13834" max="13834" width="8.42578125" style="240" customWidth="1"/>
    <col min="13835" max="13836" width="12.42578125" style="240" customWidth="1"/>
    <col min="13837" max="14079" width="9" style="240"/>
    <col min="14080" max="14080" width="12.5703125" style="240" customWidth="1"/>
    <col min="14081" max="14081" width="5.28515625" style="240" customWidth="1"/>
    <col min="14082" max="14085" width="7.5703125" style="240" customWidth="1"/>
    <col min="14086" max="14086" width="7.140625" style="240" customWidth="1"/>
    <col min="14087" max="14087" width="6.42578125" style="240" customWidth="1"/>
    <col min="14088" max="14088" width="8.42578125" style="240" customWidth="1"/>
    <col min="14089" max="14089" width="11.5703125" style="240" customWidth="1"/>
    <col min="14090" max="14090" width="8.42578125" style="240" customWidth="1"/>
    <col min="14091" max="14092" width="12.42578125" style="240" customWidth="1"/>
    <col min="14093" max="14335" width="9" style="240"/>
    <col min="14336" max="14336" width="12.5703125" style="240" customWidth="1"/>
    <col min="14337" max="14337" width="5.28515625" style="240" customWidth="1"/>
    <col min="14338" max="14341" width="7.5703125" style="240" customWidth="1"/>
    <col min="14342" max="14342" width="7.140625" style="240" customWidth="1"/>
    <col min="14343" max="14343" width="6.42578125" style="240" customWidth="1"/>
    <col min="14344" max="14344" width="8.42578125" style="240" customWidth="1"/>
    <col min="14345" max="14345" width="11.5703125" style="240" customWidth="1"/>
    <col min="14346" max="14346" width="8.42578125" style="240" customWidth="1"/>
    <col min="14347" max="14348" width="12.42578125" style="240" customWidth="1"/>
    <col min="14349" max="14591" width="9" style="240"/>
    <col min="14592" max="14592" width="12.5703125" style="240" customWidth="1"/>
    <col min="14593" max="14593" width="5.28515625" style="240" customWidth="1"/>
    <col min="14594" max="14597" width="7.5703125" style="240" customWidth="1"/>
    <col min="14598" max="14598" width="7.140625" style="240" customWidth="1"/>
    <col min="14599" max="14599" width="6.42578125" style="240" customWidth="1"/>
    <col min="14600" max="14600" width="8.42578125" style="240" customWidth="1"/>
    <col min="14601" max="14601" width="11.5703125" style="240" customWidth="1"/>
    <col min="14602" max="14602" width="8.42578125" style="240" customWidth="1"/>
    <col min="14603" max="14604" width="12.42578125" style="240" customWidth="1"/>
    <col min="14605" max="14847" width="9" style="240"/>
    <col min="14848" max="14848" width="12.5703125" style="240" customWidth="1"/>
    <col min="14849" max="14849" width="5.28515625" style="240" customWidth="1"/>
    <col min="14850" max="14853" width="7.5703125" style="240" customWidth="1"/>
    <col min="14854" max="14854" width="7.140625" style="240" customWidth="1"/>
    <col min="14855" max="14855" width="6.42578125" style="240" customWidth="1"/>
    <col min="14856" max="14856" width="8.42578125" style="240" customWidth="1"/>
    <col min="14857" max="14857" width="11.5703125" style="240" customWidth="1"/>
    <col min="14858" max="14858" width="8.42578125" style="240" customWidth="1"/>
    <col min="14859" max="14860" width="12.42578125" style="240" customWidth="1"/>
    <col min="14861" max="15103" width="9" style="240"/>
    <col min="15104" max="15104" width="12.5703125" style="240" customWidth="1"/>
    <col min="15105" max="15105" width="5.28515625" style="240" customWidth="1"/>
    <col min="15106" max="15109" width="7.5703125" style="240" customWidth="1"/>
    <col min="15110" max="15110" width="7.140625" style="240" customWidth="1"/>
    <col min="15111" max="15111" width="6.42578125" style="240" customWidth="1"/>
    <col min="15112" max="15112" width="8.42578125" style="240" customWidth="1"/>
    <col min="15113" max="15113" width="11.5703125" style="240" customWidth="1"/>
    <col min="15114" max="15114" width="8.42578125" style="240" customWidth="1"/>
    <col min="15115" max="15116" width="12.42578125" style="240" customWidth="1"/>
    <col min="15117" max="15359" width="9" style="240"/>
    <col min="15360" max="15360" width="12.5703125" style="240" customWidth="1"/>
    <col min="15361" max="15361" width="5.28515625" style="240" customWidth="1"/>
    <col min="15362" max="15365" width="7.5703125" style="240" customWidth="1"/>
    <col min="15366" max="15366" width="7.140625" style="240" customWidth="1"/>
    <col min="15367" max="15367" width="6.42578125" style="240" customWidth="1"/>
    <col min="15368" max="15368" width="8.42578125" style="240" customWidth="1"/>
    <col min="15369" max="15369" width="11.5703125" style="240" customWidth="1"/>
    <col min="15370" max="15370" width="8.42578125" style="240" customWidth="1"/>
    <col min="15371" max="15372" width="12.42578125" style="240" customWidth="1"/>
    <col min="15373" max="15615" width="9" style="240"/>
    <col min="15616" max="15616" width="12.5703125" style="240" customWidth="1"/>
    <col min="15617" max="15617" width="5.28515625" style="240" customWidth="1"/>
    <col min="15618" max="15621" width="7.5703125" style="240" customWidth="1"/>
    <col min="15622" max="15622" width="7.140625" style="240" customWidth="1"/>
    <col min="15623" max="15623" width="6.42578125" style="240" customWidth="1"/>
    <col min="15624" max="15624" width="8.42578125" style="240" customWidth="1"/>
    <col min="15625" max="15625" width="11.5703125" style="240" customWidth="1"/>
    <col min="15626" max="15626" width="8.42578125" style="240" customWidth="1"/>
    <col min="15627" max="15628" width="12.42578125" style="240" customWidth="1"/>
    <col min="15629" max="15871" width="9" style="240"/>
    <col min="15872" max="15872" width="12.5703125" style="240" customWidth="1"/>
    <col min="15873" max="15873" width="5.28515625" style="240" customWidth="1"/>
    <col min="15874" max="15877" width="7.5703125" style="240" customWidth="1"/>
    <col min="15878" max="15878" width="7.140625" style="240" customWidth="1"/>
    <col min="15879" max="15879" width="6.42578125" style="240" customWidth="1"/>
    <col min="15880" max="15880" width="8.42578125" style="240" customWidth="1"/>
    <col min="15881" max="15881" width="11.5703125" style="240" customWidth="1"/>
    <col min="15882" max="15882" width="8.42578125" style="240" customWidth="1"/>
    <col min="15883" max="15884" width="12.42578125" style="240" customWidth="1"/>
    <col min="15885" max="16127" width="9" style="240"/>
    <col min="16128" max="16128" width="12.5703125" style="240" customWidth="1"/>
    <col min="16129" max="16129" width="5.28515625" style="240" customWidth="1"/>
    <col min="16130" max="16133" width="7.5703125" style="240" customWidth="1"/>
    <col min="16134" max="16134" width="7.140625" style="240" customWidth="1"/>
    <col min="16135" max="16135" width="6.42578125" style="240" customWidth="1"/>
    <col min="16136" max="16136" width="8.42578125" style="240" customWidth="1"/>
    <col min="16137" max="16137" width="11.5703125" style="240" customWidth="1"/>
    <col min="16138" max="16138" width="8.42578125" style="240" customWidth="1"/>
    <col min="16139" max="16140" width="12.42578125" style="240" customWidth="1"/>
    <col min="16141" max="16384" width="9" style="240"/>
  </cols>
  <sheetData>
    <row r="1" spans="1:9" ht="25.5">
      <c r="B1" s="588" t="s">
        <v>329</v>
      </c>
      <c r="C1" s="588"/>
      <c r="D1" s="588"/>
      <c r="E1" s="588"/>
      <c r="F1" s="588"/>
      <c r="G1" s="588"/>
      <c r="H1" s="588"/>
    </row>
    <row r="2" spans="1:9" ht="26.25" thickBot="1">
      <c r="A2" s="220"/>
      <c r="B2" s="589" t="s">
        <v>333</v>
      </c>
      <c r="C2" s="590"/>
      <c r="D2" s="590"/>
      <c r="E2" s="590"/>
      <c r="F2" s="590"/>
      <c r="G2" s="590"/>
      <c r="H2" s="590"/>
      <c r="I2" s="220"/>
    </row>
    <row r="3" spans="1:9" ht="23.25" thickBot="1">
      <c r="A3" s="220"/>
      <c r="B3" s="221" t="s">
        <v>8</v>
      </c>
      <c r="C3" s="368" t="s">
        <v>262</v>
      </c>
      <c r="D3" s="591" t="s">
        <v>263</v>
      </c>
      <c r="E3" s="592"/>
      <c r="F3" s="593" t="s">
        <v>264</v>
      </c>
      <c r="G3" s="593"/>
      <c r="H3" s="367" t="s">
        <v>265</v>
      </c>
      <c r="I3" s="222" t="s">
        <v>266</v>
      </c>
    </row>
    <row r="4" spans="1:9">
      <c r="A4" s="220"/>
      <c r="B4" s="223">
        <v>1</v>
      </c>
      <c r="C4" s="370" t="s">
        <v>36</v>
      </c>
      <c r="D4" s="594" t="s">
        <v>36</v>
      </c>
      <c r="E4" s="595"/>
      <c r="F4" s="596" t="s">
        <v>36</v>
      </c>
      <c r="G4" s="596"/>
      <c r="H4" s="369" t="s">
        <v>36</v>
      </c>
      <c r="I4" s="224" t="s">
        <v>36</v>
      </c>
    </row>
    <row r="5" spans="1:9">
      <c r="A5" s="220"/>
      <c r="B5" s="225">
        <v>2</v>
      </c>
      <c r="C5" s="366" t="s">
        <v>36</v>
      </c>
      <c r="D5" s="573" t="s">
        <v>36</v>
      </c>
      <c r="E5" s="575"/>
      <c r="F5" s="581" t="s">
        <v>36</v>
      </c>
      <c r="G5" s="581"/>
      <c r="H5" s="365" t="s">
        <v>36</v>
      </c>
      <c r="I5" s="226" t="s">
        <v>36</v>
      </c>
    </row>
    <row r="6" spans="1:9">
      <c r="A6" s="220"/>
      <c r="B6" s="227">
        <v>3</v>
      </c>
      <c r="C6" s="364" t="s">
        <v>36</v>
      </c>
      <c r="D6" s="582" t="s">
        <v>36</v>
      </c>
      <c r="E6" s="583"/>
      <c r="F6" s="584" t="s">
        <v>36</v>
      </c>
      <c r="G6" s="584"/>
      <c r="H6" s="363" t="s">
        <v>36</v>
      </c>
      <c r="I6" s="228" t="s">
        <v>36</v>
      </c>
    </row>
    <row r="7" spans="1:9" ht="23.25" thickBot="1">
      <c r="A7" s="220"/>
      <c r="B7" s="229">
        <v>4</v>
      </c>
      <c r="C7" s="362" t="s">
        <v>36</v>
      </c>
      <c r="D7" s="585" t="s">
        <v>36</v>
      </c>
      <c r="E7" s="586"/>
      <c r="F7" s="587" t="s">
        <v>36</v>
      </c>
      <c r="G7" s="587"/>
      <c r="H7" s="361" t="s">
        <v>36</v>
      </c>
      <c r="I7" s="230" t="s">
        <v>36</v>
      </c>
    </row>
    <row r="8" spans="1:9">
      <c r="A8" s="220"/>
      <c r="B8" s="220"/>
      <c r="C8" s="220"/>
      <c r="D8" s="220"/>
      <c r="E8" s="220"/>
      <c r="F8" s="220"/>
      <c r="G8" s="220"/>
      <c r="H8" s="220"/>
      <c r="I8" s="220"/>
    </row>
    <row r="9" spans="1:9">
      <c r="A9" s="220"/>
      <c r="B9" s="231" t="s">
        <v>331</v>
      </c>
      <c r="C9" s="231"/>
      <c r="D9" s="231"/>
      <c r="E9" s="322"/>
      <c r="F9" s="573"/>
      <c r="G9" s="574"/>
      <c r="H9" s="575"/>
      <c r="I9" s="283"/>
    </row>
    <row r="10" spans="1:9" ht="26.25" thickBot="1">
      <c r="A10" s="220"/>
      <c r="B10" s="576" t="s">
        <v>330</v>
      </c>
      <c r="C10" s="577"/>
      <c r="D10" s="577"/>
      <c r="E10" s="577"/>
      <c r="F10" s="577"/>
      <c r="G10" s="577"/>
      <c r="H10" s="577"/>
      <c r="I10" s="321" t="s">
        <v>267</v>
      </c>
    </row>
    <row r="11" spans="1:9" ht="82.5" customHeight="1" thickBot="1">
      <c r="A11" s="234"/>
      <c r="B11" s="578" t="s">
        <v>332</v>
      </c>
      <c r="C11" s="579"/>
      <c r="D11" s="579"/>
      <c r="E11" s="579"/>
      <c r="F11" s="579"/>
      <c r="G11" s="579"/>
      <c r="H11" s="579"/>
      <c r="I11" s="580"/>
    </row>
    <row r="12" spans="1:9" ht="25.5">
      <c r="A12" s="220"/>
      <c r="B12" s="232"/>
      <c r="C12" s="232"/>
      <c r="D12" s="232"/>
      <c r="E12" s="232"/>
      <c r="F12" s="233"/>
      <c r="G12" s="220"/>
      <c r="H12" s="220"/>
      <c r="I12" s="220"/>
    </row>
  </sheetData>
  <sheetProtection algorithmName="SHA-512" hashValue="I5eytJrpQ5YmUjgY8lhN7/p07r5AuBmQR3KqBH1oALonYVppZDpZiav/HYuP5MkhamlpvTKarK9NOZBhs/EiAQ==" saltValue="iZ283WPfF5tLZGWixzAcOQ==" spinCount="100000" sheet="1" objects="1" scenarios="1"/>
  <protectedRanges>
    <protectedRange sqref="C4:I7 E9 G9 I9 B11" name="Range1_18"/>
  </protectedRanges>
  <mergeCells count="15">
    <mergeCell ref="B1:H1"/>
    <mergeCell ref="B2:H2"/>
    <mergeCell ref="D3:E3"/>
    <mergeCell ref="F3:G3"/>
    <mergeCell ref="D4:E4"/>
    <mergeCell ref="F4:G4"/>
    <mergeCell ref="F9:H9"/>
    <mergeCell ref="B10:H10"/>
    <mergeCell ref="B11:I11"/>
    <mergeCell ref="D5:E5"/>
    <mergeCell ref="F5:G5"/>
    <mergeCell ref="D6:E6"/>
    <mergeCell ref="F6:G6"/>
    <mergeCell ref="D7:E7"/>
    <mergeCell ref="F7:G7"/>
  </mergeCells>
  <pageMargins left="0.59055118110236227" right="0.98425196850393704" top="1.1811023622047245" bottom="0.59055118110236227" header="0.39370078740157483" footer="0.39370078740157483"/>
  <pageSetup paperSize="9" orientation="portrait" r:id="rId1"/>
  <headerFooter>
    <oddHeader>&amp;C&amp;"B Titr,Bold"&amp;10اداره امور اقتصادی، دانش بنیان و سرمایه گذاری
 دانشگاه آزاد اسلامی واحد نجف آباد</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showGridLines="0" showRowColHeaders="0" rightToLeft="1" view="pageBreakPreview" zoomScale="80" zoomScaleNormal="80" zoomScaleSheetLayoutView="80" workbookViewId="0">
      <selection activeCell="J17" sqref="J17"/>
    </sheetView>
  </sheetViews>
  <sheetFormatPr defaultColWidth="9" defaultRowHeight="22.5"/>
  <cols>
    <col min="1" max="1" width="2.28515625" style="240" customWidth="1"/>
    <col min="2" max="2" width="4.42578125" style="240" customWidth="1"/>
    <col min="3" max="3" width="22.42578125" style="240" customWidth="1"/>
    <col min="4" max="5" width="5" style="240" customWidth="1"/>
    <col min="6" max="7" width="3.28515625" style="240" customWidth="1"/>
    <col min="8" max="8" width="15.42578125" style="240" customWidth="1"/>
    <col min="9" max="9" width="17" style="240" customWidth="1"/>
    <col min="10" max="10" width="8.42578125" style="240" customWidth="1"/>
    <col min="11" max="12" width="12.42578125" style="240" customWidth="1"/>
    <col min="13" max="255" width="9" style="240"/>
    <col min="256" max="256" width="12.5703125" style="240" customWidth="1"/>
    <col min="257" max="257" width="5.28515625" style="240" customWidth="1"/>
    <col min="258" max="261" width="7.5703125" style="240" customWidth="1"/>
    <col min="262" max="262" width="7.140625" style="240" customWidth="1"/>
    <col min="263" max="263" width="6.42578125" style="240" customWidth="1"/>
    <col min="264" max="264" width="8.42578125" style="240" customWidth="1"/>
    <col min="265" max="265" width="11.5703125" style="240" customWidth="1"/>
    <col min="266" max="266" width="8.42578125" style="240" customWidth="1"/>
    <col min="267" max="268" width="12.42578125" style="240" customWidth="1"/>
    <col min="269" max="511" width="9" style="240"/>
    <col min="512" max="512" width="12.5703125" style="240" customWidth="1"/>
    <col min="513" max="513" width="5.28515625" style="240" customWidth="1"/>
    <col min="514" max="517" width="7.5703125" style="240" customWidth="1"/>
    <col min="518" max="518" width="7.140625" style="240" customWidth="1"/>
    <col min="519" max="519" width="6.42578125" style="240" customWidth="1"/>
    <col min="520" max="520" width="8.42578125" style="240" customWidth="1"/>
    <col min="521" max="521" width="11.5703125" style="240" customWidth="1"/>
    <col min="522" max="522" width="8.42578125" style="240" customWidth="1"/>
    <col min="523" max="524" width="12.42578125" style="240" customWidth="1"/>
    <col min="525" max="767" width="9" style="240"/>
    <col min="768" max="768" width="12.5703125" style="240" customWidth="1"/>
    <col min="769" max="769" width="5.28515625" style="240" customWidth="1"/>
    <col min="770" max="773" width="7.5703125" style="240" customWidth="1"/>
    <col min="774" max="774" width="7.140625" style="240" customWidth="1"/>
    <col min="775" max="775" width="6.42578125" style="240" customWidth="1"/>
    <col min="776" max="776" width="8.42578125" style="240" customWidth="1"/>
    <col min="777" max="777" width="11.5703125" style="240" customWidth="1"/>
    <col min="778" max="778" width="8.42578125" style="240" customWidth="1"/>
    <col min="779" max="780" width="12.42578125" style="240" customWidth="1"/>
    <col min="781" max="1023" width="9" style="240"/>
    <col min="1024" max="1024" width="12.5703125" style="240" customWidth="1"/>
    <col min="1025" max="1025" width="5.28515625" style="240" customWidth="1"/>
    <col min="1026" max="1029" width="7.5703125" style="240" customWidth="1"/>
    <col min="1030" max="1030" width="7.140625" style="240" customWidth="1"/>
    <col min="1031" max="1031" width="6.42578125" style="240" customWidth="1"/>
    <col min="1032" max="1032" width="8.42578125" style="240" customWidth="1"/>
    <col min="1033" max="1033" width="11.5703125" style="240" customWidth="1"/>
    <col min="1034" max="1034" width="8.42578125" style="240" customWidth="1"/>
    <col min="1035" max="1036" width="12.42578125" style="240" customWidth="1"/>
    <col min="1037" max="1279" width="9" style="240"/>
    <col min="1280" max="1280" width="12.5703125" style="240" customWidth="1"/>
    <col min="1281" max="1281" width="5.28515625" style="240" customWidth="1"/>
    <col min="1282" max="1285" width="7.5703125" style="240" customWidth="1"/>
    <col min="1286" max="1286" width="7.140625" style="240" customWidth="1"/>
    <col min="1287" max="1287" width="6.42578125" style="240" customWidth="1"/>
    <col min="1288" max="1288" width="8.42578125" style="240" customWidth="1"/>
    <col min="1289" max="1289" width="11.5703125" style="240" customWidth="1"/>
    <col min="1290" max="1290" width="8.42578125" style="240" customWidth="1"/>
    <col min="1291" max="1292" width="12.42578125" style="240" customWidth="1"/>
    <col min="1293" max="1535" width="9" style="240"/>
    <col min="1536" max="1536" width="12.5703125" style="240" customWidth="1"/>
    <col min="1537" max="1537" width="5.28515625" style="240" customWidth="1"/>
    <col min="1538" max="1541" width="7.5703125" style="240" customWidth="1"/>
    <col min="1542" max="1542" width="7.140625" style="240" customWidth="1"/>
    <col min="1543" max="1543" width="6.42578125" style="240" customWidth="1"/>
    <col min="1544" max="1544" width="8.42578125" style="240" customWidth="1"/>
    <col min="1545" max="1545" width="11.5703125" style="240" customWidth="1"/>
    <col min="1546" max="1546" width="8.42578125" style="240" customWidth="1"/>
    <col min="1547" max="1548" width="12.42578125" style="240" customWidth="1"/>
    <col min="1549" max="1791" width="9" style="240"/>
    <col min="1792" max="1792" width="12.5703125" style="240" customWidth="1"/>
    <col min="1793" max="1793" width="5.28515625" style="240" customWidth="1"/>
    <col min="1794" max="1797" width="7.5703125" style="240" customWidth="1"/>
    <col min="1798" max="1798" width="7.140625" style="240" customWidth="1"/>
    <col min="1799" max="1799" width="6.42578125" style="240" customWidth="1"/>
    <col min="1800" max="1800" width="8.42578125" style="240" customWidth="1"/>
    <col min="1801" max="1801" width="11.5703125" style="240" customWidth="1"/>
    <col min="1802" max="1802" width="8.42578125" style="240" customWidth="1"/>
    <col min="1803" max="1804" width="12.42578125" style="240" customWidth="1"/>
    <col min="1805" max="2047" width="9" style="240"/>
    <col min="2048" max="2048" width="12.5703125" style="240" customWidth="1"/>
    <col min="2049" max="2049" width="5.28515625" style="240" customWidth="1"/>
    <col min="2050" max="2053" width="7.5703125" style="240" customWidth="1"/>
    <col min="2054" max="2054" width="7.140625" style="240" customWidth="1"/>
    <col min="2055" max="2055" width="6.42578125" style="240" customWidth="1"/>
    <col min="2056" max="2056" width="8.42578125" style="240" customWidth="1"/>
    <col min="2057" max="2057" width="11.5703125" style="240" customWidth="1"/>
    <col min="2058" max="2058" width="8.42578125" style="240" customWidth="1"/>
    <col min="2059" max="2060" width="12.42578125" style="240" customWidth="1"/>
    <col min="2061" max="2303" width="9" style="240"/>
    <col min="2304" max="2304" width="12.5703125" style="240" customWidth="1"/>
    <col min="2305" max="2305" width="5.28515625" style="240" customWidth="1"/>
    <col min="2306" max="2309" width="7.5703125" style="240" customWidth="1"/>
    <col min="2310" max="2310" width="7.140625" style="240" customWidth="1"/>
    <col min="2311" max="2311" width="6.42578125" style="240" customWidth="1"/>
    <col min="2312" max="2312" width="8.42578125" style="240" customWidth="1"/>
    <col min="2313" max="2313" width="11.5703125" style="240" customWidth="1"/>
    <col min="2314" max="2314" width="8.42578125" style="240" customWidth="1"/>
    <col min="2315" max="2316" width="12.42578125" style="240" customWidth="1"/>
    <col min="2317" max="2559" width="9" style="240"/>
    <col min="2560" max="2560" width="12.5703125" style="240" customWidth="1"/>
    <col min="2561" max="2561" width="5.28515625" style="240" customWidth="1"/>
    <col min="2562" max="2565" width="7.5703125" style="240" customWidth="1"/>
    <col min="2566" max="2566" width="7.140625" style="240" customWidth="1"/>
    <col min="2567" max="2567" width="6.42578125" style="240" customWidth="1"/>
    <col min="2568" max="2568" width="8.42578125" style="240" customWidth="1"/>
    <col min="2569" max="2569" width="11.5703125" style="240" customWidth="1"/>
    <col min="2570" max="2570" width="8.42578125" style="240" customWidth="1"/>
    <col min="2571" max="2572" width="12.42578125" style="240" customWidth="1"/>
    <col min="2573" max="2815" width="9" style="240"/>
    <col min="2816" max="2816" width="12.5703125" style="240" customWidth="1"/>
    <col min="2817" max="2817" width="5.28515625" style="240" customWidth="1"/>
    <col min="2818" max="2821" width="7.5703125" style="240" customWidth="1"/>
    <col min="2822" max="2822" width="7.140625" style="240" customWidth="1"/>
    <col min="2823" max="2823" width="6.42578125" style="240" customWidth="1"/>
    <col min="2824" max="2824" width="8.42578125" style="240" customWidth="1"/>
    <col min="2825" max="2825" width="11.5703125" style="240" customWidth="1"/>
    <col min="2826" max="2826" width="8.42578125" style="240" customWidth="1"/>
    <col min="2827" max="2828" width="12.42578125" style="240" customWidth="1"/>
    <col min="2829" max="3071" width="9" style="240"/>
    <col min="3072" max="3072" width="12.5703125" style="240" customWidth="1"/>
    <col min="3073" max="3073" width="5.28515625" style="240" customWidth="1"/>
    <col min="3074" max="3077" width="7.5703125" style="240" customWidth="1"/>
    <col min="3078" max="3078" width="7.140625" style="240" customWidth="1"/>
    <col min="3079" max="3079" width="6.42578125" style="240" customWidth="1"/>
    <col min="3080" max="3080" width="8.42578125" style="240" customWidth="1"/>
    <col min="3081" max="3081" width="11.5703125" style="240" customWidth="1"/>
    <col min="3082" max="3082" width="8.42578125" style="240" customWidth="1"/>
    <col min="3083" max="3084" width="12.42578125" style="240" customWidth="1"/>
    <col min="3085" max="3327" width="9" style="240"/>
    <col min="3328" max="3328" width="12.5703125" style="240" customWidth="1"/>
    <col min="3329" max="3329" width="5.28515625" style="240" customWidth="1"/>
    <col min="3330" max="3333" width="7.5703125" style="240" customWidth="1"/>
    <col min="3334" max="3334" width="7.140625" style="240" customWidth="1"/>
    <col min="3335" max="3335" width="6.42578125" style="240" customWidth="1"/>
    <col min="3336" max="3336" width="8.42578125" style="240" customWidth="1"/>
    <col min="3337" max="3337" width="11.5703125" style="240" customWidth="1"/>
    <col min="3338" max="3338" width="8.42578125" style="240" customWidth="1"/>
    <col min="3339" max="3340" width="12.42578125" style="240" customWidth="1"/>
    <col min="3341" max="3583" width="9" style="240"/>
    <col min="3584" max="3584" width="12.5703125" style="240" customWidth="1"/>
    <col min="3585" max="3585" width="5.28515625" style="240" customWidth="1"/>
    <col min="3586" max="3589" width="7.5703125" style="240" customWidth="1"/>
    <col min="3590" max="3590" width="7.140625" style="240" customWidth="1"/>
    <col min="3591" max="3591" width="6.42578125" style="240" customWidth="1"/>
    <col min="3592" max="3592" width="8.42578125" style="240" customWidth="1"/>
    <col min="3593" max="3593" width="11.5703125" style="240" customWidth="1"/>
    <col min="3594" max="3594" width="8.42578125" style="240" customWidth="1"/>
    <col min="3595" max="3596" width="12.42578125" style="240" customWidth="1"/>
    <col min="3597" max="3839" width="9" style="240"/>
    <col min="3840" max="3840" width="12.5703125" style="240" customWidth="1"/>
    <col min="3841" max="3841" width="5.28515625" style="240" customWidth="1"/>
    <col min="3842" max="3845" width="7.5703125" style="240" customWidth="1"/>
    <col min="3846" max="3846" width="7.140625" style="240" customWidth="1"/>
    <col min="3847" max="3847" width="6.42578125" style="240" customWidth="1"/>
    <col min="3848" max="3848" width="8.42578125" style="240" customWidth="1"/>
    <col min="3849" max="3849" width="11.5703125" style="240" customWidth="1"/>
    <col min="3850" max="3850" width="8.42578125" style="240" customWidth="1"/>
    <col min="3851" max="3852" width="12.42578125" style="240" customWidth="1"/>
    <col min="3853" max="4095" width="9" style="240"/>
    <col min="4096" max="4096" width="12.5703125" style="240" customWidth="1"/>
    <col min="4097" max="4097" width="5.28515625" style="240" customWidth="1"/>
    <col min="4098" max="4101" width="7.5703125" style="240" customWidth="1"/>
    <col min="4102" max="4102" width="7.140625" style="240" customWidth="1"/>
    <col min="4103" max="4103" width="6.42578125" style="240" customWidth="1"/>
    <col min="4104" max="4104" width="8.42578125" style="240" customWidth="1"/>
    <col min="4105" max="4105" width="11.5703125" style="240" customWidth="1"/>
    <col min="4106" max="4106" width="8.42578125" style="240" customWidth="1"/>
    <col min="4107" max="4108" width="12.42578125" style="240" customWidth="1"/>
    <col min="4109" max="4351" width="9" style="240"/>
    <col min="4352" max="4352" width="12.5703125" style="240" customWidth="1"/>
    <col min="4353" max="4353" width="5.28515625" style="240" customWidth="1"/>
    <col min="4354" max="4357" width="7.5703125" style="240" customWidth="1"/>
    <col min="4358" max="4358" width="7.140625" style="240" customWidth="1"/>
    <col min="4359" max="4359" width="6.42578125" style="240" customWidth="1"/>
    <col min="4360" max="4360" width="8.42578125" style="240" customWidth="1"/>
    <col min="4361" max="4361" width="11.5703125" style="240" customWidth="1"/>
    <col min="4362" max="4362" width="8.42578125" style="240" customWidth="1"/>
    <col min="4363" max="4364" width="12.42578125" style="240" customWidth="1"/>
    <col min="4365" max="4607" width="9" style="240"/>
    <col min="4608" max="4608" width="12.5703125" style="240" customWidth="1"/>
    <col min="4609" max="4609" width="5.28515625" style="240" customWidth="1"/>
    <col min="4610" max="4613" width="7.5703125" style="240" customWidth="1"/>
    <col min="4614" max="4614" width="7.140625" style="240" customWidth="1"/>
    <col min="4615" max="4615" width="6.42578125" style="240" customWidth="1"/>
    <col min="4616" max="4616" width="8.42578125" style="240" customWidth="1"/>
    <col min="4617" max="4617" width="11.5703125" style="240" customWidth="1"/>
    <col min="4618" max="4618" width="8.42578125" style="240" customWidth="1"/>
    <col min="4619" max="4620" width="12.42578125" style="240" customWidth="1"/>
    <col min="4621" max="4863" width="9" style="240"/>
    <col min="4864" max="4864" width="12.5703125" style="240" customWidth="1"/>
    <col min="4865" max="4865" width="5.28515625" style="240" customWidth="1"/>
    <col min="4866" max="4869" width="7.5703125" style="240" customWidth="1"/>
    <col min="4870" max="4870" width="7.140625" style="240" customWidth="1"/>
    <col min="4871" max="4871" width="6.42578125" style="240" customWidth="1"/>
    <col min="4872" max="4872" width="8.42578125" style="240" customWidth="1"/>
    <col min="4873" max="4873" width="11.5703125" style="240" customWidth="1"/>
    <col min="4874" max="4874" width="8.42578125" style="240" customWidth="1"/>
    <col min="4875" max="4876" width="12.42578125" style="240" customWidth="1"/>
    <col min="4877" max="5119" width="9" style="240"/>
    <col min="5120" max="5120" width="12.5703125" style="240" customWidth="1"/>
    <col min="5121" max="5121" width="5.28515625" style="240" customWidth="1"/>
    <col min="5122" max="5125" width="7.5703125" style="240" customWidth="1"/>
    <col min="5126" max="5126" width="7.140625" style="240" customWidth="1"/>
    <col min="5127" max="5127" width="6.42578125" style="240" customWidth="1"/>
    <col min="5128" max="5128" width="8.42578125" style="240" customWidth="1"/>
    <col min="5129" max="5129" width="11.5703125" style="240" customWidth="1"/>
    <col min="5130" max="5130" width="8.42578125" style="240" customWidth="1"/>
    <col min="5131" max="5132" width="12.42578125" style="240" customWidth="1"/>
    <col min="5133" max="5375" width="9" style="240"/>
    <col min="5376" max="5376" width="12.5703125" style="240" customWidth="1"/>
    <col min="5377" max="5377" width="5.28515625" style="240" customWidth="1"/>
    <col min="5378" max="5381" width="7.5703125" style="240" customWidth="1"/>
    <col min="5382" max="5382" width="7.140625" style="240" customWidth="1"/>
    <col min="5383" max="5383" width="6.42578125" style="240" customWidth="1"/>
    <col min="5384" max="5384" width="8.42578125" style="240" customWidth="1"/>
    <col min="5385" max="5385" width="11.5703125" style="240" customWidth="1"/>
    <col min="5386" max="5386" width="8.42578125" style="240" customWidth="1"/>
    <col min="5387" max="5388" width="12.42578125" style="240" customWidth="1"/>
    <col min="5389" max="5631" width="9" style="240"/>
    <col min="5632" max="5632" width="12.5703125" style="240" customWidth="1"/>
    <col min="5633" max="5633" width="5.28515625" style="240" customWidth="1"/>
    <col min="5634" max="5637" width="7.5703125" style="240" customWidth="1"/>
    <col min="5638" max="5638" width="7.140625" style="240" customWidth="1"/>
    <col min="5639" max="5639" width="6.42578125" style="240" customWidth="1"/>
    <col min="5640" max="5640" width="8.42578125" style="240" customWidth="1"/>
    <col min="5641" max="5641" width="11.5703125" style="240" customWidth="1"/>
    <col min="5642" max="5642" width="8.42578125" style="240" customWidth="1"/>
    <col min="5643" max="5644" width="12.42578125" style="240" customWidth="1"/>
    <col min="5645" max="5887" width="9" style="240"/>
    <col min="5888" max="5888" width="12.5703125" style="240" customWidth="1"/>
    <col min="5889" max="5889" width="5.28515625" style="240" customWidth="1"/>
    <col min="5890" max="5893" width="7.5703125" style="240" customWidth="1"/>
    <col min="5894" max="5894" width="7.140625" style="240" customWidth="1"/>
    <col min="5895" max="5895" width="6.42578125" style="240" customWidth="1"/>
    <col min="5896" max="5896" width="8.42578125" style="240" customWidth="1"/>
    <col min="5897" max="5897" width="11.5703125" style="240" customWidth="1"/>
    <col min="5898" max="5898" width="8.42578125" style="240" customWidth="1"/>
    <col min="5899" max="5900" width="12.42578125" style="240" customWidth="1"/>
    <col min="5901" max="6143" width="9" style="240"/>
    <col min="6144" max="6144" width="12.5703125" style="240" customWidth="1"/>
    <col min="6145" max="6145" width="5.28515625" style="240" customWidth="1"/>
    <col min="6146" max="6149" width="7.5703125" style="240" customWidth="1"/>
    <col min="6150" max="6150" width="7.140625" style="240" customWidth="1"/>
    <col min="6151" max="6151" width="6.42578125" style="240" customWidth="1"/>
    <col min="6152" max="6152" width="8.42578125" style="240" customWidth="1"/>
    <col min="6153" max="6153" width="11.5703125" style="240" customWidth="1"/>
    <col min="6154" max="6154" width="8.42578125" style="240" customWidth="1"/>
    <col min="6155" max="6156" width="12.42578125" style="240" customWidth="1"/>
    <col min="6157" max="6399" width="9" style="240"/>
    <col min="6400" max="6400" width="12.5703125" style="240" customWidth="1"/>
    <col min="6401" max="6401" width="5.28515625" style="240" customWidth="1"/>
    <col min="6402" max="6405" width="7.5703125" style="240" customWidth="1"/>
    <col min="6406" max="6406" width="7.140625" style="240" customWidth="1"/>
    <col min="6407" max="6407" width="6.42578125" style="240" customWidth="1"/>
    <col min="6408" max="6408" width="8.42578125" style="240" customWidth="1"/>
    <col min="6409" max="6409" width="11.5703125" style="240" customWidth="1"/>
    <col min="6410" max="6410" width="8.42578125" style="240" customWidth="1"/>
    <col min="6411" max="6412" width="12.42578125" style="240" customWidth="1"/>
    <col min="6413" max="6655" width="9" style="240"/>
    <col min="6656" max="6656" width="12.5703125" style="240" customWidth="1"/>
    <col min="6657" max="6657" width="5.28515625" style="240" customWidth="1"/>
    <col min="6658" max="6661" width="7.5703125" style="240" customWidth="1"/>
    <col min="6662" max="6662" width="7.140625" style="240" customWidth="1"/>
    <col min="6663" max="6663" width="6.42578125" style="240" customWidth="1"/>
    <col min="6664" max="6664" width="8.42578125" style="240" customWidth="1"/>
    <col min="6665" max="6665" width="11.5703125" style="240" customWidth="1"/>
    <col min="6666" max="6666" width="8.42578125" style="240" customWidth="1"/>
    <col min="6667" max="6668" width="12.42578125" style="240" customWidth="1"/>
    <col min="6669" max="6911" width="9" style="240"/>
    <col min="6912" max="6912" width="12.5703125" style="240" customWidth="1"/>
    <col min="6913" max="6913" width="5.28515625" style="240" customWidth="1"/>
    <col min="6914" max="6917" width="7.5703125" style="240" customWidth="1"/>
    <col min="6918" max="6918" width="7.140625" style="240" customWidth="1"/>
    <col min="6919" max="6919" width="6.42578125" style="240" customWidth="1"/>
    <col min="6920" max="6920" width="8.42578125" style="240" customWidth="1"/>
    <col min="6921" max="6921" width="11.5703125" style="240" customWidth="1"/>
    <col min="6922" max="6922" width="8.42578125" style="240" customWidth="1"/>
    <col min="6923" max="6924" width="12.42578125" style="240" customWidth="1"/>
    <col min="6925" max="7167" width="9" style="240"/>
    <col min="7168" max="7168" width="12.5703125" style="240" customWidth="1"/>
    <col min="7169" max="7169" width="5.28515625" style="240" customWidth="1"/>
    <col min="7170" max="7173" width="7.5703125" style="240" customWidth="1"/>
    <col min="7174" max="7174" width="7.140625" style="240" customWidth="1"/>
    <col min="7175" max="7175" width="6.42578125" style="240" customWidth="1"/>
    <col min="7176" max="7176" width="8.42578125" style="240" customWidth="1"/>
    <col min="7177" max="7177" width="11.5703125" style="240" customWidth="1"/>
    <col min="7178" max="7178" width="8.42578125" style="240" customWidth="1"/>
    <col min="7179" max="7180" width="12.42578125" style="240" customWidth="1"/>
    <col min="7181" max="7423" width="9" style="240"/>
    <col min="7424" max="7424" width="12.5703125" style="240" customWidth="1"/>
    <col min="7425" max="7425" width="5.28515625" style="240" customWidth="1"/>
    <col min="7426" max="7429" width="7.5703125" style="240" customWidth="1"/>
    <col min="7430" max="7430" width="7.140625" style="240" customWidth="1"/>
    <col min="7431" max="7431" width="6.42578125" style="240" customWidth="1"/>
    <col min="7432" max="7432" width="8.42578125" style="240" customWidth="1"/>
    <col min="7433" max="7433" width="11.5703125" style="240" customWidth="1"/>
    <col min="7434" max="7434" width="8.42578125" style="240" customWidth="1"/>
    <col min="7435" max="7436" width="12.42578125" style="240" customWidth="1"/>
    <col min="7437" max="7679" width="9" style="240"/>
    <col min="7680" max="7680" width="12.5703125" style="240" customWidth="1"/>
    <col min="7681" max="7681" width="5.28515625" style="240" customWidth="1"/>
    <col min="7682" max="7685" width="7.5703125" style="240" customWidth="1"/>
    <col min="7686" max="7686" width="7.140625" style="240" customWidth="1"/>
    <col min="7687" max="7687" width="6.42578125" style="240" customWidth="1"/>
    <col min="7688" max="7688" width="8.42578125" style="240" customWidth="1"/>
    <col min="7689" max="7689" width="11.5703125" style="240" customWidth="1"/>
    <col min="7690" max="7690" width="8.42578125" style="240" customWidth="1"/>
    <col min="7691" max="7692" width="12.42578125" style="240" customWidth="1"/>
    <col min="7693" max="7935" width="9" style="240"/>
    <col min="7936" max="7936" width="12.5703125" style="240" customWidth="1"/>
    <col min="7937" max="7937" width="5.28515625" style="240" customWidth="1"/>
    <col min="7938" max="7941" width="7.5703125" style="240" customWidth="1"/>
    <col min="7942" max="7942" width="7.140625" style="240" customWidth="1"/>
    <col min="7943" max="7943" width="6.42578125" style="240" customWidth="1"/>
    <col min="7944" max="7944" width="8.42578125" style="240" customWidth="1"/>
    <col min="7945" max="7945" width="11.5703125" style="240" customWidth="1"/>
    <col min="7946" max="7946" width="8.42578125" style="240" customWidth="1"/>
    <col min="7947" max="7948" width="12.42578125" style="240" customWidth="1"/>
    <col min="7949" max="8191" width="9" style="240"/>
    <col min="8192" max="8192" width="12.5703125" style="240" customWidth="1"/>
    <col min="8193" max="8193" width="5.28515625" style="240" customWidth="1"/>
    <col min="8194" max="8197" width="7.5703125" style="240" customWidth="1"/>
    <col min="8198" max="8198" width="7.140625" style="240" customWidth="1"/>
    <col min="8199" max="8199" width="6.42578125" style="240" customWidth="1"/>
    <col min="8200" max="8200" width="8.42578125" style="240" customWidth="1"/>
    <col min="8201" max="8201" width="11.5703125" style="240" customWidth="1"/>
    <col min="8202" max="8202" width="8.42578125" style="240" customWidth="1"/>
    <col min="8203" max="8204" width="12.42578125" style="240" customWidth="1"/>
    <col min="8205" max="8447" width="9" style="240"/>
    <col min="8448" max="8448" width="12.5703125" style="240" customWidth="1"/>
    <col min="8449" max="8449" width="5.28515625" style="240" customWidth="1"/>
    <col min="8450" max="8453" width="7.5703125" style="240" customWidth="1"/>
    <col min="8454" max="8454" width="7.140625" style="240" customWidth="1"/>
    <col min="8455" max="8455" width="6.42578125" style="240" customWidth="1"/>
    <col min="8456" max="8456" width="8.42578125" style="240" customWidth="1"/>
    <col min="8457" max="8457" width="11.5703125" style="240" customWidth="1"/>
    <col min="8458" max="8458" width="8.42578125" style="240" customWidth="1"/>
    <col min="8459" max="8460" width="12.42578125" style="240" customWidth="1"/>
    <col min="8461" max="8703" width="9" style="240"/>
    <col min="8704" max="8704" width="12.5703125" style="240" customWidth="1"/>
    <col min="8705" max="8705" width="5.28515625" style="240" customWidth="1"/>
    <col min="8706" max="8709" width="7.5703125" style="240" customWidth="1"/>
    <col min="8710" max="8710" width="7.140625" style="240" customWidth="1"/>
    <col min="8711" max="8711" width="6.42578125" style="240" customWidth="1"/>
    <col min="8712" max="8712" width="8.42578125" style="240" customWidth="1"/>
    <col min="8713" max="8713" width="11.5703125" style="240" customWidth="1"/>
    <col min="8714" max="8714" width="8.42578125" style="240" customWidth="1"/>
    <col min="8715" max="8716" width="12.42578125" style="240" customWidth="1"/>
    <col min="8717" max="8959" width="9" style="240"/>
    <col min="8960" max="8960" width="12.5703125" style="240" customWidth="1"/>
    <col min="8961" max="8961" width="5.28515625" style="240" customWidth="1"/>
    <col min="8962" max="8965" width="7.5703125" style="240" customWidth="1"/>
    <col min="8966" max="8966" width="7.140625" style="240" customWidth="1"/>
    <col min="8967" max="8967" width="6.42578125" style="240" customWidth="1"/>
    <col min="8968" max="8968" width="8.42578125" style="240" customWidth="1"/>
    <col min="8969" max="8969" width="11.5703125" style="240" customWidth="1"/>
    <col min="8970" max="8970" width="8.42578125" style="240" customWidth="1"/>
    <col min="8971" max="8972" width="12.42578125" style="240" customWidth="1"/>
    <col min="8973" max="9215" width="9" style="240"/>
    <col min="9216" max="9216" width="12.5703125" style="240" customWidth="1"/>
    <col min="9217" max="9217" width="5.28515625" style="240" customWidth="1"/>
    <col min="9218" max="9221" width="7.5703125" style="240" customWidth="1"/>
    <col min="9222" max="9222" width="7.140625" style="240" customWidth="1"/>
    <col min="9223" max="9223" width="6.42578125" style="240" customWidth="1"/>
    <col min="9224" max="9224" width="8.42578125" style="240" customWidth="1"/>
    <col min="9225" max="9225" width="11.5703125" style="240" customWidth="1"/>
    <col min="9226" max="9226" width="8.42578125" style="240" customWidth="1"/>
    <col min="9227" max="9228" width="12.42578125" style="240" customWidth="1"/>
    <col min="9229" max="9471" width="9" style="240"/>
    <col min="9472" max="9472" width="12.5703125" style="240" customWidth="1"/>
    <col min="9473" max="9473" width="5.28515625" style="240" customWidth="1"/>
    <col min="9474" max="9477" width="7.5703125" style="240" customWidth="1"/>
    <col min="9478" max="9478" width="7.140625" style="240" customWidth="1"/>
    <col min="9479" max="9479" width="6.42578125" style="240" customWidth="1"/>
    <col min="9480" max="9480" width="8.42578125" style="240" customWidth="1"/>
    <col min="9481" max="9481" width="11.5703125" style="240" customWidth="1"/>
    <col min="9482" max="9482" width="8.42578125" style="240" customWidth="1"/>
    <col min="9483" max="9484" width="12.42578125" style="240" customWidth="1"/>
    <col min="9485" max="9727" width="9" style="240"/>
    <col min="9728" max="9728" width="12.5703125" style="240" customWidth="1"/>
    <col min="9729" max="9729" width="5.28515625" style="240" customWidth="1"/>
    <col min="9730" max="9733" width="7.5703125" style="240" customWidth="1"/>
    <col min="9734" max="9734" width="7.140625" style="240" customWidth="1"/>
    <col min="9735" max="9735" width="6.42578125" style="240" customWidth="1"/>
    <col min="9736" max="9736" width="8.42578125" style="240" customWidth="1"/>
    <col min="9737" max="9737" width="11.5703125" style="240" customWidth="1"/>
    <col min="9738" max="9738" width="8.42578125" style="240" customWidth="1"/>
    <col min="9739" max="9740" width="12.42578125" style="240" customWidth="1"/>
    <col min="9741" max="9983" width="9" style="240"/>
    <col min="9984" max="9984" width="12.5703125" style="240" customWidth="1"/>
    <col min="9985" max="9985" width="5.28515625" style="240" customWidth="1"/>
    <col min="9986" max="9989" width="7.5703125" style="240" customWidth="1"/>
    <col min="9990" max="9990" width="7.140625" style="240" customWidth="1"/>
    <col min="9991" max="9991" width="6.42578125" style="240" customWidth="1"/>
    <col min="9992" max="9992" width="8.42578125" style="240" customWidth="1"/>
    <col min="9993" max="9993" width="11.5703125" style="240" customWidth="1"/>
    <col min="9994" max="9994" width="8.42578125" style="240" customWidth="1"/>
    <col min="9995" max="9996" width="12.42578125" style="240" customWidth="1"/>
    <col min="9997" max="10239" width="9" style="240"/>
    <col min="10240" max="10240" width="12.5703125" style="240" customWidth="1"/>
    <col min="10241" max="10241" width="5.28515625" style="240" customWidth="1"/>
    <col min="10242" max="10245" width="7.5703125" style="240" customWidth="1"/>
    <col min="10246" max="10246" width="7.140625" style="240" customWidth="1"/>
    <col min="10247" max="10247" width="6.42578125" style="240" customWidth="1"/>
    <col min="10248" max="10248" width="8.42578125" style="240" customWidth="1"/>
    <col min="10249" max="10249" width="11.5703125" style="240" customWidth="1"/>
    <col min="10250" max="10250" width="8.42578125" style="240" customWidth="1"/>
    <col min="10251" max="10252" width="12.42578125" style="240" customWidth="1"/>
    <col min="10253" max="10495" width="9" style="240"/>
    <col min="10496" max="10496" width="12.5703125" style="240" customWidth="1"/>
    <col min="10497" max="10497" width="5.28515625" style="240" customWidth="1"/>
    <col min="10498" max="10501" width="7.5703125" style="240" customWidth="1"/>
    <col min="10502" max="10502" width="7.140625" style="240" customWidth="1"/>
    <col min="10503" max="10503" width="6.42578125" style="240" customWidth="1"/>
    <col min="10504" max="10504" width="8.42578125" style="240" customWidth="1"/>
    <col min="10505" max="10505" width="11.5703125" style="240" customWidth="1"/>
    <col min="10506" max="10506" width="8.42578125" style="240" customWidth="1"/>
    <col min="10507" max="10508" width="12.42578125" style="240" customWidth="1"/>
    <col min="10509" max="10751" width="9" style="240"/>
    <col min="10752" max="10752" width="12.5703125" style="240" customWidth="1"/>
    <col min="10753" max="10753" width="5.28515625" style="240" customWidth="1"/>
    <col min="10754" max="10757" width="7.5703125" style="240" customWidth="1"/>
    <col min="10758" max="10758" width="7.140625" style="240" customWidth="1"/>
    <col min="10759" max="10759" width="6.42578125" style="240" customWidth="1"/>
    <col min="10760" max="10760" width="8.42578125" style="240" customWidth="1"/>
    <col min="10761" max="10761" width="11.5703125" style="240" customWidth="1"/>
    <col min="10762" max="10762" width="8.42578125" style="240" customWidth="1"/>
    <col min="10763" max="10764" width="12.42578125" style="240" customWidth="1"/>
    <col min="10765" max="11007" width="9" style="240"/>
    <col min="11008" max="11008" width="12.5703125" style="240" customWidth="1"/>
    <col min="11009" max="11009" width="5.28515625" style="240" customWidth="1"/>
    <col min="11010" max="11013" width="7.5703125" style="240" customWidth="1"/>
    <col min="11014" max="11014" width="7.140625" style="240" customWidth="1"/>
    <col min="11015" max="11015" width="6.42578125" style="240" customWidth="1"/>
    <col min="11016" max="11016" width="8.42578125" style="240" customWidth="1"/>
    <col min="11017" max="11017" width="11.5703125" style="240" customWidth="1"/>
    <col min="11018" max="11018" width="8.42578125" style="240" customWidth="1"/>
    <col min="11019" max="11020" width="12.42578125" style="240" customWidth="1"/>
    <col min="11021" max="11263" width="9" style="240"/>
    <col min="11264" max="11264" width="12.5703125" style="240" customWidth="1"/>
    <col min="11265" max="11265" width="5.28515625" style="240" customWidth="1"/>
    <col min="11266" max="11269" width="7.5703125" style="240" customWidth="1"/>
    <col min="11270" max="11270" width="7.140625" style="240" customWidth="1"/>
    <col min="11271" max="11271" width="6.42578125" style="240" customWidth="1"/>
    <col min="11272" max="11272" width="8.42578125" style="240" customWidth="1"/>
    <col min="11273" max="11273" width="11.5703125" style="240" customWidth="1"/>
    <col min="11274" max="11274" width="8.42578125" style="240" customWidth="1"/>
    <col min="11275" max="11276" width="12.42578125" style="240" customWidth="1"/>
    <col min="11277" max="11519" width="9" style="240"/>
    <col min="11520" max="11520" width="12.5703125" style="240" customWidth="1"/>
    <col min="11521" max="11521" width="5.28515625" style="240" customWidth="1"/>
    <col min="11522" max="11525" width="7.5703125" style="240" customWidth="1"/>
    <col min="11526" max="11526" width="7.140625" style="240" customWidth="1"/>
    <col min="11527" max="11527" width="6.42578125" style="240" customWidth="1"/>
    <col min="11528" max="11528" width="8.42578125" style="240" customWidth="1"/>
    <col min="11529" max="11529" width="11.5703125" style="240" customWidth="1"/>
    <col min="11530" max="11530" width="8.42578125" style="240" customWidth="1"/>
    <col min="11531" max="11532" width="12.42578125" style="240" customWidth="1"/>
    <col min="11533" max="11775" width="9" style="240"/>
    <col min="11776" max="11776" width="12.5703125" style="240" customWidth="1"/>
    <col min="11777" max="11777" width="5.28515625" style="240" customWidth="1"/>
    <col min="11778" max="11781" width="7.5703125" style="240" customWidth="1"/>
    <col min="11782" max="11782" width="7.140625" style="240" customWidth="1"/>
    <col min="11783" max="11783" width="6.42578125" style="240" customWidth="1"/>
    <col min="11784" max="11784" width="8.42578125" style="240" customWidth="1"/>
    <col min="11785" max="11785" width="11.5703125" style="240" customWidth="1"/>
    <col min="11786" max="11786" width="8.42578125" style="240" customWidth="1"/>
    <col min="11787" max="11788" width="12.42578125" style="240" customWidth="1"/>
    <col min="11789" max="12031" width="9" style="240"/>
    <col min="12032" max="12032" width="12.5703125" style="240" customWidth="1"/>
    <col min="12033" max="12033" width="5.28515625" style="240" customWidth="1"/>
    <col min="12034" max="12037" width="7.5703125" style="240" customWidth="1"/>
    <col min="12038" max="12038" width="7.140625" style="240" customWidth="1"/>
    <col min="12039" max="12039" width="6.42578125" style="240" customWidth="1"/>
    <col min="12040" max="12040" width="8.42578125" style="240" customWidth="1"/>
    <col min="12041" max="12041" width="11.5703125" style="240" customWidth="1"/>
    <col min="12042" max="12042" width="8.42578125" style="240" customWidth="1"/>
    <col min="12043" max="12044" width="12.42578125" style="240" customWidth="1"/>
    <col min="12045" max="12287" width="9" style="240"/>
    <col min="12288" max="12288" width="12.5703125" style="240" customWidth="1"/>
    <col min="12289" max="12289" width="5.28515625" style="240" customWidth="1"/>
    <col min="12290" max="12293" width="7.5703125" style="240" customWidth="1"/>
    <col min="12294" max="12294" width="7.140625" style="240" customWidth="1"/>
    <col min="12295" max="12295" width="6.42578125" style="240" customWidth="1"/>
    <col min="12296" max="12296" width="8.42578125" style="240" customWidth="1"/>
    <col min="12297" max="12297" width="11.5703125" style="240" customWidth="1"/>
    <col min="12298" max="12298" width="8.42578125" style="240" customWidth="1"/>
    <col min="12299" max="12300" width="12.42578125" style="240" customWidth="1"/>
    <col min="12301" max="12543" width="9" style="240"/>
    <col min="12544" max="12544" width="12.5703125" style="240" customWidth="1"/>
    <col min="12545" max="12545" width="5.28515625" style="240" customWidth="1"/>
    <col min="12546" max="12549" width="7.5703125" style="240" customWidth="1"/>
    <col min="12550" max="12550" width="7.140625" style="240" customWidth="1"/>
    <col min="12551" max="12551" width="6.42578125" style="240" customWidth="1"/>
    <col min="12552" max="12552" width="8.42578125" style="240" customWidth="1"/>
    <col min="12553" max="12553" width="11.5703125" style="240" customWidth="1"/>
    <col min="12554" max="12554" width="8.42578125" style="240" customWidth="1"/>
    <col min="12555" max="12556" width="12.42578125" style="240" customWidth="1"/>
    <col min="12557" max="12799" width="9" style="240"/>
    <col min="12800" max="12800" width="12.5703125" style="240" customWidth="1"/>
    <col min="12801" max="12801" width="5.28515625" style="240" customWidth="1"/>
    <col min="12802" max="12805" width="7.5703125" style="240" customWidth="1"/>
    <col min="12806" max="12806" width="7.140625" style="240" customWidth="1"/>
    <col min="12807" max="12807" width="6.42578125" style="240" customWidth="1"/>
    <col min="12808" max="12808" width="8.42578125" style="240" customWidth="1"/>
    <col min="12809" max="12809" width="11.5703125" style="240" customWidth="1"/>
    <col min="12810" max="12810" width="8.42578125" style="240" customWidth="1"/>
    <col min="12811" max="12812" width="12.42578125" style="240" customWidth="1"/>
    <col min="12813" max="13055" width="9" style="240"/>
    <col min="13056" max="13056" width="12.5703125" style="240" customWidth="1"/>
    <col min="13057" max="13057" width="5.28515625" style="240" customWidth="1"/>
    <col min="13058" max="13061" width="7.5703125" style="240" customWidth="1"/>
    <col min="13062" max="13062" width="7.140625" style="240" customWidth="1"/>
    <col min="13063" max="13063" width="6.42578125" style="240" customWidth="1"/>
    <col min="13064" max="13064" width="8.42578125" style="240" customWidth="1"/>
    <col min="13065" max="13065" width="11.5703125" style="240" customWidth="1"/>
    <col min="13066" max="13066" width="8.42578125" style="240" customWidth="1"/>
    <col min="13067" max="13068" width="12.42578125" style="240" customWidth="1"/>
    <col min="13069" max="13311" width="9" style="240"/>
    <col min="13312" max="13312" width="12.5703125" style="240" customWidth="1"/>
    <col min="13313" max="13313" width="5.28515625" style="240" customWidth="1"/>
    <col min="13314" max="13317" width="7.5703125" style="240" customWidth="1"/>
    <col min="13318" max="13318" width="7.140625" style="240" customWidth="1"/>
    <col min="13319" max="13319" width="6.42578125" style="240" customWidth="1"/>
    <col min="13320" max="13320" width="8.42578125" style="240" customWidth="1"/>
    <col min="13321" max="13321" width="11.5703125" style="240" customWidth="1"/>
    <col min="13322" max="13322" width="8.42578125" style="240" customWidth="1"/>
    <col min="13323" max="13324" width="12.42578125" style="240" customWidth="1"/>
    <col min="13325" max="13567" width="9" style="240"/>
    <col min="13568" max="13568" width="12.5703125" style="240" customWidth="1"/>
    <col min="13569" max="13569" width="5.28515625" style="240" customWidth="1"/>
    <col min="13570" max="13573" width="7.5703125" style="240" customWidth="1"/>
    <col min="13574" max="13574" width="7.140625" style="240" customWidth="1"/>
    <col min="13575" max="13575" width="6.42578125" style="240" customWidth="1"/>
    <col min="13576" max="13576" width="8.42578125" style="240" customWidth="1"/>
    <col min="13577" max="13577" width="11.5703125" style="240" customWidth="1"/>
    <col min="13578" max="13578" width="8.42578125" style="240" customWidth="1"/>
    <col min="13579" max="13580" width="12.42578125" style="240" customWidth="1"/>
    <col min="13581" max="13823" width="9" style="240"/>
    <col min="13824" max="13824" width="12.5703125" style="240" customWidth="1"/>
    <col min="13825" max="13825" width="5.28515625" style="240" customWidth="1"/>
    <col min="13826" max="13829" width="7.5703125" style="240" customWidth="1"/>
    <col min="13830" max="13830" width="7.140625" style="240" customWidth="1"/>
    <col min="13831" max="13831" width="6.42578125" style="240" customWidth="1"/>
    <col min="13832" max="13832" width="8.42578125" style="240" customWidth="1"/>
    <col min="13833" max="13833" width="11.5703125" style="240" customWidth="1"/>
    <col min="13834" max="13834" width="8.42578125" style="240" customWidth="1"/>
    <col min="13835" max="13836" width="12.42578125" style="240" customWidth="1"/>
    <col min="13837" max="14079" width="9" style="240"/>
    <col min="14080" max="14080" width="12.5703125" style="240" customWidth="1"/>
    <col min="14081" max="14081" width="5.28515625" style="240" customWidth="1"/>
    <col min="14082" max="14085" width="7.5703125" style="240" customWidth="1"/>
    <col min="14086" max="14086" width="7.140625" style="240" customWidth="1"/>
    <col min="14087" max="14087" width="6.42578125" style="240" customWidth="1"/>
    <col min="14088" max="14088" width="8.42578125" style="240" customWidth="1"/>
    <col min="14089" max="14089" width="11.5703125" style="240" customWidth="1"/>
    <col min="14090" max="14090" width="8.42578125" style="240" customWidth="1"/>
    <col min="14091" max="14092" width="12.42578125" style="240" customWidth="1"/>
    <col min="14093" max="14335" width="9" style="240"/>
    <col min="14336" max="14336" width="12.5703125" style="240" customWidth="1"/>
    <col min="14337" max="14337" width="5.28515625" style="240" customWidth="1"/>
    <col min="14338" max="14341" width="7.5703125" style="240" customWidth="1"/>
    <col min="14342" max="14342" width="7.140625" style="240" customWidth="1"/>
    <col min="14343" max="14343" width="6.42578125" style="240" customWidth="1"/>
    <col min="14344" max="14344" width="8.42578125" style="240" customWidth="1"/>
    <col min="14345" max="14345" width="11.5703125" style="240" customWidth="1"/>
    <col min="14346" max="14346" width="8.42578125" style="240" customWidth="1"/>
    <col min="14347" max="14348" width="12.42578125" style="240" customWidth="1"/>
    <col min="14349" max="14591" width="9" style="240"/>
    <col min="14592" max="14592" width="12.5703125" style="240" customWidth="1"/>
    <col min="14593" max="14593" width="5.28515625" style="240" customWidth="1"/>
    <col min="14594" max="14597" width="7.5703125" style="240" customWidth="1"/>
    <col min="14598" max="14598" width="7.140625" style="240" customWidth="1"/>
    <col min="14599" max="14599" width="6.42578125" style="240" customWidth="1"/>
    <col min="14600" max="14600" width="8.42578125" style="240" customWidth="1"/>
    <col min="14601" max="14601" width="11.5703125" style="240" customWidth="1"/>
    <col min="14602" max="14602" width="8.42578125" style="240" customWidth="1"/>
    <col min="14603" max="14604" width="12.42578125" style="240" customWidth="1"/>
    <col min="14605" max="14847" width="9" style="240"/>
    <col min="14848" max="14848" width="12.5703125" style="240" customWidth="1"/>
    <col min="14849" max="14849" width="5.28515625" style="240" customWidth="1"/>
    <col min="14850" max="14853" width="7.5703125" style="240" customWidth="1"/>
    <col min="14854" max="14854" width="7.140625" style="240" customWidth="1"/>
    <col min="14855" max="14855" width="6.42578125" style="240" customWidth="1"/>
    <col min="14856" max="14856" width="8.42578125" style="240" customWidth="1"/>
    <col min="14857" max="14857" width="11.5703125" style="240" customWidth="1"/>
    <col min="14858" max="14858" width="8.42578125" style="240" customWidth="1"/>
    <col min="14859" max="14860" width="12.42578125" style="240" customWidth="1"/>
    <col min="14861" max="15103" width="9" style="240"/>
    <col min="15104" max="15104" width="12.5703125" style="240" customWidth="1"/>
    <col min="15105" max="15105" width="5.28515625" style="240" customWidth="1"/>
    <col min="15106" max="15109" width="7.5703125" style="240" customWidth="1"/>
    <col min="15110" max="15110" width="7.140625" style="240" customWidth="1"/>
    <col min="15111" max="15111" width="6.42578125" style="240" customWidth="1"/>
    <col min="15112" max="15112" width="8.42578125" style="240" customWidth="1"/>
    <col min="15113" max="15113" width="11.5703125" style="240" customWidth="1"/>
    <col min="15114" max="15114" width="8.42578125" style="240" customWidth="1"/>
    <col min="15115" max="15116" width="12.42578125" style="240" customWidth="1"/>
    <col min="15117" max="15359" width="9" style="240"/>
    <col min="15360" max="15360" width="12.5703125" style="240" customWidth="1"/>
    <col min="15361" max="15361" width="5.28515625" style="240" customWidth="1"/>
    <col min="15362" max="15365" width="7.5703125" style="240" customWidth="1"/>
    <col min="15366" max="15366" width="7.140625" style="240" customWidth="1"/>
    <col min="15367" max="15367" width="6.42578125" style="240" customWidth="1"/>
    <col min="15368" max="15368" width="8.42578125" style="240" customWidth="1"/>
    <col min="15369" max="15369" width="11.5703125" style="240" customWidth="1"/>
    <col min="15370" max="15370" width="8.42578125" style="240" customWidth="1"/>
    <col min="15371" max="15372" width="12.42578125" style="240" customWidth="1"/>
    <col min="15373" max="15615" width="9" style="240"/>
    <col min="15616" max="15616" width="12.5703125" style="240" customWidth="1"/>
    <col min="15617" max="15617" width="5.28515625" style="240" customWidth="1"/>
    <col min="15618" max="15621" width="7.5703125" style="240" customWidth="1"/>
    <col min="15622" max="15622" width="7.140625" style="240" customWidth="1"/>
    <col min="15623" max="15623" width="6.42578125" style="240" customWidth="1"/>
    <col min="15624" max="15624" width="8.42578125" style="240" customWidth="1"/>
    <col min="15625" max="15625" width="11.5703125" style="240" customWidth="1"/>
    <col min="15626" max="15626" width="8.42578125" style="240" customWidth="1"/>
    <col min="15627" max="15628" width="12.42578125" style="240" customWidth="1"/>
    <col min="15629" max="15871" width="9" style="240"/>
    <col min="15872" max="15872" width="12.5703125" style="240" customWidth="1"/>
    <col min="15873" max="15873" width="5.28515625" style="240" customWidth="1"/>
    <col min="15874" max="15877" width="7.5703125" style="240" customWidth="1"/>
    <col min="15878" max="15878" width="7.140625" style="240" customWidth="1"/>
    <col min="15879" max="15879" width="6.42578125" style="240" customWidth="1"/>
    <col min="15880" max="15880" width="8.42578125" style="240" customWidth="1"/>
    <col min="15881" max="15881" width="11.5703125" style="240" customWidth="1"/>
    <col min="15882" max="15882" width="8.42578125" style="240" customWidth="1"/>
    <col min="15883" max="15884" width="12.42578125" style="240" customWidth="1"/>
    <col min="15885" max="16127" width="9" style="240"/>
    <col min="16128" max="16128" width="12.5703125" style="240" customWidth="1"/>
    <col min="16129" max="16129" width="5.28515625" style="240" customWidth="1"/>
    <col min="16130" max="16133" width="7.5703125" style="240" customWidth="1"/>
    <col min="16134" max="16134" width="7.140625" style="240" customWidth="1"/>
    <col min="16135" max="16135" width="6.42578125" style="240" customWidth="1"/>
    <col min="16136" max="16136" width="8.42578125" style="240" customWidth="1"/>
    <col min="16137" max="16137" width="11.5703125" style="240" customWidth="1"/>
    <col min="16138" max="16138" width="8.42578125" style="240" customWidth="1"/>
    <col min="16139" max="16140" width="12.42578125" style="240" customWidth="1"/>
    <col min="16141" max="16384" width="9" style="240"/>
  </cols>
  <sheetData>
    <row r="1" spans="1:9" ht="25.5">
      <c r="A1" s="220"/>
      <c r="B1" s="599" t="s">
        <v>361</v>
      </c>
      <c r="C1" s="599"/>
      <c r="D1" s="599"/>
      <c r="E1" s="235"/>
      <c r="F1" s="233"/>
      <c r="G1" s="220"/>
      <c r="H1" s="220"/>
      <c r="I1" s="220"/>
    </row>
    <row r="2" spans="1:9" ht="26.25" thickBot="1">
      <c r="A2" s="220"/>
      <c r="B2" s="327" t="s">
        <v>358</v>
      </c>
      <c r="C2" s="236"/>
      <c r="D2" s="236"/>
      <c r="E2" s="235"/>
      <c r="F2" s="233"/>
      <c r="G2" s="220"/>
      <c r="H2" s="220"/>
      <c r="I2" s="321" t="s">
        <v>267</v>
      </c>
    </row>
    <row r="3" spans="1:9" ht="84" customHeight="1" thickBot="1">
      <c r="A3" s="234"/>
      <c r="B3" s="600" t="s">
        <v>36</v>
      </c>
      <c r="C3" s="579"/>
      <c r="D3" s="579"/>
      <c r="E3" s="579"/>
      <c r="F3" s="579"/>
      <c r="G3" s="579"/>
      <c r="H3" s="579"/>
      <c r="I3" s="580"/>
    </row>
    <row r="4" spans="1:9" ht="26.25" thickBot="1">
      <c r="A4" s="237"/>
      <c r="B4" s="326" t="s">
        <v>359</v>
      </c>
      <c r="C4" s="325"/>
      <c r="D4" s="320"/>
      <c r="E4" s="320"/>
      <c r="F4" s="320"/>
      <c r="G4" s="320"/>
      <c r="H4" s="320"/>
      <c r="I4" s="323" t="s">
        <v>267</v>
      </c>
    </row>
    <row r="5" spans="1:9" ht="66" customHeight="1" thickBot="1">
      <c r="A5" s="234"/>
      <c r="B5" s="598" t="s">
        <v>36</v>
      </c>
      <c r="C5" s="579"/>
      <c r="D5" s="579"/>
      <c r="E5" s="579"/>
      <c r="F5" s="579"/>
      <c r="G5" s="579"/>
      <c r="H5" s="579"/>
      <c r="I5" s="580"/>
    </row>
    <row r="6" spans="1:9" ht="38.25" customHeight="1">
      <c r="A6" s="234"/>
      <c r="B6" s="597" t="s">
        <v>360</v>
      </c>
      <c r="C6" s="597"/>
      <c r="D6" s="597"/>
      <c r="E6" s="597"/>
      <c r="F6" s="597"/>
      <c r="G6" s="597"/>
      <c r="H6" s="597"/>
      <c r="I6" s="597"/>
    </row>
    <row r="7" spans="1:9" ht="27" customHeight="1" thickBot="1">
      <c r="A7" s="220"/>
      <c r="C7" s="324"/>
      <c r="D7" s="324"/>
      <c r="E7" s="324"/>
      <c r="F7" s="324"/>
      <c r="G7" s="324"/>
      <c r="H7" s="324"/>
      <c r="I7" s="323" t="s">
        <v>267</v>
      </c>
    </row>
    <row r="8" spans="1:9" ht="78.75" customHeight="1" thickBot="1">
      <c r="A8" s="234"/>
      <c r="B8" s="598" t="s">
        <v>36</v>
      </c>
      <c r="C8" s="579"/>
      <c r="D8" s="579"/>
      <c r="E8" s="579"/>
      <c r="F8" s="579"/>
      <c r="G8" s="579"/>
      <c r="H8" s="579"/>
      <c r="I8" s="580"/>
    </row>
  </sheetData>
  <sheetProtection algorithmName="SHA-512" hashValue="vZaGbHEv5DgrXW9RmVeXuWPcDCXfiYzmzB2zZvxcg/FiGLJM2SiHv8pkBCDBTnAgctt8gonglBIh+ck3LONuUg==" saltValue="snhwJFosODRpLHYpqG2fSA==" spinCount="100000" sheet="1" objects="1" scenarios="1"/>
  <protectedRanges>
    <protectedRange sqref="B8 B5 B3" name="Range1_18"/>
  </protectedRanges>
  <mergeCells count="5">
    <mergeCell ref="B6:I6"/>
    <mergeCell ref="B8:I8"/>
    <mergeCell ref="B1:D1"/>
    <mergeCell ref="B3:I3"/>
    <mergeCell ref="B5:I5"/>
  </mergeCells>
  <pageMargins left="0.59055118110236227" right="0.98425196850393704" top="1.1811023622047245" bottom="0.59055118110236227" header="0.39370078740157483" footer="0.39370078740157483"/>
  <pageSetup paperSize="9" orientation="portrait" r:id="rId1"/>
  <headerFooter>
    <oddHeader>&amp;C&amp;"B Titr,Bold"&amp;10اداره امور اقتصادی، دانش بنیان و سرمایه گذاری
 دانشگاه آزاد اسلامی واحد نجف آباد</oddHeader>
  </headerFooter>
  <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28"/>
  <sheetViews>
    <sheetView showGridLines="0" showRowColHeaders="0" rightToLeft="1" view="pageBreakPreview" zoomScaleNormal="100" zoomScaleSheetLayoutView="100" workbookViewId="0"/>
  </sheetViews>
  <sheetFormatPr defaultColWidth="9" defaultRowHeight="21"/>
  <cols>
    <col min="1" max="1" width="2.28515625" style="255" customWidth="1"/>
    <col min="2" max="2" width="5.5703125" style="255" customWidth="1"/>
    <col min="3" max="3" width="16.28515625" style="255" customWidth="1"/>
    <col min="4" max="7" width="4.7109375" style="255" customWidth="1"/>
    <col min="8" max="15" width="4.140625" style="255" customWidth="1"/>
    <col min="16" max="256" width="9" style="255"/>
    <col min="257" max="257" width="12.5703125" style="255" customWidth="1"/>
    <col min="258" max="258" width="4.42578125" style="255" customWidth="1"/>
    <col min="259" max="259" width="21.7109375" style="255" customWidth="1"/>
    <col min="260" max="271" width="5.140625" style="255" customWidth="1"/>
    <col min="272" max="512" width="9" style="255"/>
    <col min="513" max="513" width="12.5703125" style="255" customWidth="1"/>
    <col min="514" max="514" width="4.42578125" style="255" customWidth="1"/>
    <col min="515" max="515" width="21.7109375" style="255" customWidth="1"/>
    <col min="516" max="527" width="5.140625" style="255" customWidth="1"/>
    <col min="528" max="768" width="9" style="255"/>
    <col min="769" max="769" width="12.5703125" style="255" customWidth="1"/>
    <col min="770" max="770" width="4.42578125" style="255" customWidth="1"/>
    <col min="771" max="771" width="21.7109375" style="255" customWidth="1"/>
    <col min="772" max="783" width="5.140625" style="255" customWidth="1"/>
    <col min="784" max="1024" width="9" style="255"/>
    <col min="1025" max="1025" width="12.5703125" style="255" customWidth="1"/>
    <col min="1026" max="1026" width="4.42578125" style="255" customWidth="1"/>
    <col min="1027" max="1027" width="21.7109375" style="255" customWidth="1"/>
    <col min="1028" max="1039" width="5.140625" style="255" customWidth="1"/>
    <col min="1040" max="1280" width="9" style="255"/>
    <col min="1281" max="1281" width="12.5703125" style="255" customWidth="1"/>
    <col min="1282" max="1282" width="4.42578125" style="255" customWidth="1"/>
    <col min="1283" max="1283" width="21.7109375" style="255" customWidth="1"/>
    <col min="1284" max="1295" width="5.140625" style="255" customWidth="1"/>
    <col min="1296" max="1536" width="9" style="255"/>
    <col min="1537" max="1537" width="12.5703125" style="255" customWidth="1"/>
    <col min="1538" max="1538" width="4.42578125" style="255" customWidth="1"/>
    <col min="1539" max="1539" width="21.7109375" style="255" customWidth="1"/>
    <col min="1540" max="1551" width="5.140625" style="255" customWidth="1"/>
    <col min="1552" max="1792" width="9" style="255"/>
    <col min="1793" max="1793" width="12.5703125" style="255" customWidth="1"/>
    <col min="1794" max="1794" width="4.42578125" style="255" customWidth="1"/>
    <col min="1795" max="1795" width="21.7109375" style="255" customWidth="1"/>
    <col min="1796" max="1807" width="5.140625" style="255" customWidth="1"/>
    <col min="1808" max="2048" width="9" style="255"/>
    <col min="2049" max="2049" width="12.5703125" style="255" customWidth="1"/>
    <col min="2050" max="2050" width="4.42578125" style="255" customWidth="1"/>
    <col min="2051" max="2051" width="21.7109375" style="255" customWidth="1"/>
    <col min="2052" max="2063" width="5.140625" style="255" customWidth="1"/>
    <col min="2064" max="2304" width="9" style="255"/>
    <col min="2305" max="2305" width="12.5703125" style="255" customWidth="1"/>
    <col min="2306" max="2306" width="4.42578125" style="255" customWidth="1"/>
    <col min="2307" max="2307" width="21.7109375" style="255" customWidth="1"/>
    <col min="2308" max="2319" width="5.140625" style="255" customWidth="1"/>
    <col min="2320" max="2560" width="9" style="255"/>
    <col min="2561" max="2561" width="12.5703125" style="255" customWidth="1"/>
    <col min="2562" max="2562" width="4.42578125" style="255" customWidth="1"/>
    <col min="2563" max="2563" width="21.7109375" style="255" customWidth="1"/>
    <col min="2564" max="2575" width="5.140625" style="255" customWidth="1"/>
    <col min="2576" max="2816" width="9" style="255"/>
    <col min="2817" max="2817" width="12.5703125" style="255" customWidth="1"/>
    <col min="2818" max="2818" width="4.42578125" style="255" customWidth="1"/>
    <col min="2819" max="2819" width="21.7109375" style="255" customWidth="1"/>
    <col min="2820" max="2831" width="5.140625" style="255" customWidth="1"/>
    <col min="2832" max="3072" width="9" style="255"/>
    <col min="3073" max="3073" width="12.5703125" style="255" customWidth="1"/>
    <col min="3074" max="3074" width="4.42578125" style="255" customWidth="1"/>
    <col min="3075" max="3075" width="21.7109375" style="255" customWidth="1"/>
    <col min="3076" max="3087" width="5.140625" style="255" customWidth="1"/>
    <col min="3088" max="3328" width="9" style="255"/>
    <col min="3329" max="3329" width="12.5703125" style="255" customWidth="1"/>
    <col min="3330" max="3330" width="4.42578125" style="255" customWidth="1"/>
    <col min="3331" max="3331" width="21.7109375" style="255" customWidth="1"/>
    <col min="3332" max="3343" width="5.140625" style="255" customWidth="1"/>
    <col min="3344" max="3584" width="9" style="255"/>
    <col min="3585" max="3585" width="12.5703125" style="255" customWidth="1"/>
    <col min="3586" max="3586" width="4.42578125" style="255" customWidth="1"/>
    <col min="3587" max="3587" width="21.7109375" style="255" customWidth="1"/>
    <col min="3588" max="3599" width="5.140625" style="255" customWidth="1"/>
    <col min="3600" max="3840" width="9" style="255"/>
    <col min="3841" max="3841" width="12.5703125" style="255" customWidth="1"/>
    <col min="3842" max="3842" width="4.42578125" style="255" customWidth="1"/>
    <col min="3843" max="3843" width="21.7109375" style="255" customWidth="1"/>
    <col min="3844" max="3855" width="5.140625" style="255" customWidth="1"/>
    <col min="3856" max="4096" width="9" style="255"/>
    <col min="4097" max="4097" width="12.5703125" style="255" customWidth="1"/>
    <col min="4098" max="4098" width="4.42578125" style="255" customWidth="1"/>
    <col min="4099" max="4099" width="21.7109375" style="255" customWidth="1"/>
    <col min="4100" max="4111" width="5.140625" style="255" customWidth="1"/>
    <col min="4112" max="4352" width="9" style="255"/>
    <col min="4353" max="4353" width="12.5703125" style="255" customWidth="1"/>
    <col min="4354" max="4354" width="4.42578125" style="255" customWidth="1"/>
    <col min="4355" max="4355" width="21.7109375" style="255" customWidth="1"/>
    <col min="4356" max="4367" width="5.140625" style="255" customWidth="1"/>
    <col min="4368" max="4608" width="9" style="255"/>
    <col min="4609" max="4609" width="12.5703125" style="255" customWidth="1"/>
    <col min="4610" max="4610" width="4.42578125" style="255" customWidth="1"/>
    <col min="4611" max="4611" width="21.7109375" style="255" customWidth="1"/>
    <col min="4612" max="4623" width="5.140625" style="255" customWidth="1"/>
    <col min="4624" max="4864" width="9" style="255"/>
    <col min="4865" max="4865" width="12.5703125" style="255" customWidth="1"/>
    <col min="4866" max="4866" width="4.42578125" style="255" customWidth="1"/>
    <col min="4867" max="4867" width="21.7109375" style="255" customWidth="1"/>
    <col min="4868" max="4879" width="5.140625" style="255" customWidth="1"/>
    <col min="4880" max="5120" width="9" style="255"/>
    <col min="5121" max="5121" width="12.5703125" style="255" customWidth="1"/>
    <col min="5122" max="5122" width="4.42578125" style="255" customWidth="1"/>
    <col min="5123" max="5123" width="21.7109375" style="255" customWidth="1"/>
    <col min="5124" max="5135" width="5.140625" style="255" customWidth="1"/>
    <col min="5136" max="5376" width="9" style="255"/>
    <col min="5377" max="5377" width="12.5703125" style="255" customWidth="1"/>
    <col min="5378" max="5378" width="4.42578125" style="255" customWidth="1"/>
    <col min="5379" max="5379" width="21.7109375" style="255" customWidth="1"/>
    <col min="5380" max="5391" width="5.140625" style="255" customWidth="1"/>
    <col min="5392" max="5632" width="9" style="255"/>
    <col min="5633" max="5633" width="12.5703125" style="255" customWidth="1"/>
    <col min="5634" max="5634" width="4.42578125" style="255" customWidth="1"/>
    <col min="5635" max="5635" width="21.7109375" style="255" customWidth="1"/>
    <col min="5636" max="5647" width="5.140625" style="255" customWidth="1"/>
    <col min="5648" max="5888" width="9" style="255"/>
    <col min="5889" max="5889" width="12.5703125" style="255" customWidth="1"/>
    <col min="5890" max="5890" width="4.42578125" style="255" customWidth="1"/>
    <col min="5891" max="5891" width="21.7109375" style="255" customWidth="1"/>
    <col min="5892" max="5903" width="5.140625" style="255" customWidth="1"/>
    <col min="5904" max="6144" width="9" style="255"/>
    <col min="6145" max="6145" width="12.5703125" style="255" customWidth="1"/>
    <col min="6146" max="6146" width="4.42578125" style="255" customWidth="1"/>
    <col min="6147" max="6147" width="21.7109375" style="255" customWidth="1"/>
    <col min="6148" max="6159" width="5.140625" style="255" customWidth="1"/>
    <col min="6160" max="6400" width="9" style="255"/>
    <col min="6401" max="6401" width="12.5703125" style="255" customWidth="1"/>
    <col min="6402" max="6402" width="4.42578125" style="255" customWidth="1"/>
    <col min="6403" max="6403" width="21.7109375" style="255" customWidth="1"/>
    <col min="6404" max="6415" width="5.140625" style="255" customWidth="1"/>
    <col min="6416" max="6656" width="9" style="255"/>
    <col min="6657" max="6657" width="12.5703125" style="255" customWidth="1"/>
    <col min="6658" max="6658" width="4.42578125" style="255" customWidth="1"/>
    <col min="6659" max="6659" width="21.7109375" style="255" customWidth="1"/>
    <col min="6660" max="6671" width="5.140625" style="255" customWidth="1"/>
    <col min="6672" max="6912" width="9" style="255"/>
    <col min="6913" max="6913" width="12.5703125" style="255" customWidth="1"/>
    <col min="6914" max="6914" width="4.42578125" style="255" customWidth="1"/>
    <col min="6915" max="6915" width="21.7109375" style="255" customWidth="1"/>
    <col min="6916" max="6927" width="5.140625" style="255" customWidth="1"/>
    <col min="6928" max="7168" width="9" style="255"/>
    <col min="7169" max="7169" width="12.5703125" style="255" customWidth="1"/>
    <col min="7170" max="7170" width="4.42578125" style="255" customWidth="1"/>
    <col min="7171" max="7171" width="21.7109375" style="255" customWidth="1"/>
    <col min="7172" max="7183" width="5.140625" style="255" customWidth="1"/>
    <col min="7184" max="7424" width="9" style="255"/>
    <col min="7425" max="7425" width="12.5703125" style="255" customWidth="1"/>
    <col min="7426" max="7426" width="4.42578125" style="255" customWidth="1"/>
    <col min="7427" max="7427" width="21.7109375" style="255" customWidth="1"/>
    <col min="7428" max="7439" width="5.140625" style="255" customWidth="1"/>
    <col min="7440" max="7680" width="9" style="255"/>
    <col min="7681" max="7681" width="12.5703125" style="255" customWidth="1"/>
    <col min="7682" max="7682" width="4.42578125" style="255" customWidth="1"/>
    <col min="7683" max="7683" width="21.7109375" style="255" customWidth="1"/>
    <col min="7684" max="7695" width="5.140625" style="255" customWidth="1"/>
    <col min="7696" max="7936" width="9" style="255"/>
    <col min="7937" max="7937" width="12.5703125" style="255" customWidth="1"/>
    <col min="7938" max="7938" width="4.42578125" style="255" customWidth="1"/>
    <col min="7939" max="7939" width="21.7109375" style="255" customWidth="1"/>
    <col min="7940" max="7951" width="5.140625" style="255" customWidth="1"/>
    <col min="7952" max="8192" width="9" style="255"/>
    <col min="8193" max="8193" width="12.5703125" style="255" customWidth="1"/>
    <col min="8194" max="8194" width="4.42578125" style="255" customWidth="1"/>
    <col min="8195" max="8195" width="21.7109375" style="255" customWidth="1"/>
    <col min="8196" max="8207" width="5.140625" style="255" customWidth="1"/>
    <col min="8208" max="8448" width="9" style="255"/>
    <col min="8449" max="8449" width="12.5703125" style="255" customWidth="1"/>
    <col min="8450" max="8450" width="4.42578125" style="255" customWidth="1"/>
    <col min="8451" max="8451" width="21.7109375" style="255" customWidth="1"/>
    <col min="8452" max="8463" width="5.140625" style="255" customWidth="1"/>
    <col min="8464" max="8704" width="9" style="255"/>
    <col min="8705" max="8705" width="12.5703125" style="255" customWidth="1"/>
    <col min="8706" max="8706" width="4.42578125" style="255" customWidth="1"/>
    <col min="8707" max="8707" width="21.7109375" style="255" customWidth="1"/>
    <col min="8708" max="8719" width="5.140625" style="255" customWidth="1"/>
    <col min="8720" max="8960" width="9" style="255"/>
    <col min="8961" max="8961" width="12.5703125" style="255" customWidth="1"/>
    <col min="8962" max="8962" width="4.42578125" style="255" customWidth="1"/>
    <col min="8963" max="8963" width="21.7109375" style="255" customWidth="1"/>
    <col min="8964" max="8975" width="5.140625" style="255" customWidth="1"/>
    <col min="8976" max="9216" width="9" style="255"/>
    <col min="9217" max="9217" width="12.5703125" style="255" customWidth="1"/>
    <col min="9218" max="9218" width="4.42578125" style="255" customWidth="1"/>
    <col min="9219" max="9219" width="21.7109375" style="255" customWidth="1"/>
    <col min="9220" max="9231" width="5.140625" style="255" customWidth="1"/>
    <col min="9232" max="9472" width="9" style="255"/>
    <col min="9473" max="9473" width="12.5703125" style="255" customWidth="1"/>
    <col min="9474" max="9474" width="4.42578125" style="255" customWidth="1"/>
    <col min="9475" max="9475" width="21.7109375" style="255" customWidth="1"/>
    <col min="9476" max="9487" width="5.140625" style="255" customWidth="1"/>
    <col min="9488" max="9728" width="9" style="255"/>
    <col min="9729" max="9729" width="12.5703125" style="255" customWidth="1"/>
    <col min="9730" max="9730" width="4.42578125" style="255" customWidth="1"/>
    <col min="9731" max="9731" width="21.7109375" style="255" customWidth="1"/>
    <col min="9732" max="9743" width="5.140625" style="255" customWidth="1"/>
    <col min="9744" max="9984" width="9" style="255"/>
    <col min="9985" max="9985" width="12.5703125" style="255" customWidth="1"/>
    <col min="9986" max="9986" width="4.42578125" style="255" customWidth="1"/>
    <col min="9987" max="9987" width="21.7109375" style="255" customWidth="1"/>
    <col min="9988" max="9999" width="5.140625" style="255" customWidth="1"/>
    <col min="10000" max="10240" width="9" style="255"/>
    <col min="10241" max="10241" width="12.5703125" style="255" customWidth="1"/>
    <col min="10242" max="10242" width="4.42578125" style="255" customWidth="1"/>
    <col min="10243" max="10243" width="21.7109375" style="255" customWidth="1"/>
    <col min="10244" max="10255" width="5.140625" style="255" customWidth="1"/>
    <col min="10256" max="10496" width="9" style="255"/>
    <col min="10497" max="10497" width="12.5703125" style="255" customWidth="1"/>
    <col min="10498" max="10498" width="4.42578125" style="255" customWidth="1"/>
    <col min="10499" max="10499" width="21.7109375" style="255" customWidth="1"/>
    <col min="10500" max="10511" width="5.140625" style="255" customWidth="1"/>
    <col min="10512" max="10752" width="9" style="255"/>
    <col min="10753" max="10753" width="12.5703125" style="255" customWidth="1"/>
    <col min="10754" max="10754" width="4.42578125" style="255" customWidth="1"/>
    <col min="10755" max="10755" width="21.7109375" style="255" customWidth="1"/>
    <col min="10756" max="10767" width="5.140625" style="255" customWidth="1"/>
    <col min="10768" max="11008" width="9" style="255"/>
    <col min="11009" max="11009" width="12.5703125" style="255" customWidth="1"/>
    <col min="11010" max="11010" width="4.42578125" style="255" customWidth="1"/>
    <col min="11011" max="11011" width="21.7109375" style="255" customWidth="1"/>
    <col min="11012" max="11023" width="5.140625" style="255" customWidth="1"/>
    <col min="11024" max="11264" width="9" style="255"/>
    <col min="11265" max="11265" width="12.5703125" style="255" customWidth="1"/>
    <col min="11266" max="11266" width="4.42578125" style="255" customWidth="1"/>
    <col min="11267" max="11267" width="21.7109375" style="255" customWidth="1"/>
    <col min="11268" max="11279" width="5.140625" style="255" customWidth="1"/>
    <col min="11280" max="11520" width="9" style="255"/>
    <col min="11521" max="11521" width="12.5703125" style="255" customWidth="1"/>
    <col min="11522" max="11522" width="4.42578125" style="255" customWidth="1"/>
    <col min="11523" max="11523" width="21.7109375" style="255" customWidth="1"/>
    <col min="11524" max="11535" width="5.140625" style="255" customWidth="1"/>
    <col min="11536" max="11776" width="9" style="255"/>
    <col min="11777" max="11777" width="12.5703125" style="255" customWidth="1"/>
    <col min="11778" max="11778" width="4.42578125" style="255" customWidth="1"/>
    <col min="11779" max="11779" width="21.7109375" style="255" customWidth="1"/>
    <col min="11780" max="11791" width="5.140625" style="255" customWidth="1"/>
    <col min="11792" max="12032" width="9" style="255"/>
    <col min="12033" max="12033" width="12.5703125" style="255" customWidth="1"/>
    <col min="12034" max="12034" width="4.42578125" style="255" customWidth="1"/>
    <col min="12035" max="12035" width="21.7109375" style="255" customWidth="1"/>
    <col min="12036" max="12047" width="5.140625" style="255" customWidth="1"/>
    <col min="12048" max="12288" width="9" style="255"/>
    <col min="12289" max="12289" width="12.5703125" style="255" customWidth="1"/>
    <col min="12290" max="12290" width="4.42578125" style="255" customWidth="1"/>
    <col min="12291" max="12291" width="21.7109375" style="255" customWidth="1"/>
    <col min="12292" max="12303" width="5.140625" style="255" customWidth="1"/>
    <col min="12304" max="12544" width="9" style="255"/>
    <col min="12545" max="12545" width="12.5703125" style="255" customWidth="1"/>
    <col min="12546" max="12546" width="4.42578125" style="255" customWidth="1"/>
    <col min="12547" max="12547" width="21.7109375" style="255" customWidth="1"/>
    <col min="12548" max="12559" width="5.140625" style="255" customWidth="1"/>
    <col min="12560" max="12800" width="9" style="255"/>
    <col min="12801" max="12801" width="12.5703125" style="255" customWidth="1"/>
    <col min="12802" max="12802" width="4.42578125" style="255" customWidth="1"/>
    <col min="12803" max="12803" width="21.7109375" style="255" customWidth="1"/>
    <col min="12804" max="12815" width="5.140625" style="255" customWidth="1"/>
    <col min="12816" max="13056" width="9" style="255"/>
    <col min="13057" max="13057" width="12.5703125" style="255" customWidth="1"/>
    <col min="13058" max="13058" width="4.42578125" style="255" customWidth="1"/>
    <col min="13059" max="13059" width="21.7109375" style="255" customWidth="1"/>
    <col min="13060" max="13071" width="5.140625" style="255" customWidth="1"/>
    <col min="13072" max="13312" width="9" style="255"/>
    <col min="13313" max="13313" width="12.5703125" style="255" customWidth="1"/>
    <col min="13314" max="13314" width="4.42578125" style="255" customWidth="1"/>
    <col min="13315" max="13315" width="21.7109375" style="255" customWidth="1"/>
    <col min="13316" max="13327" width="5.140625" style="255" customWidth="1"/>
    <col min="13328" max="13568" width="9" style="255"/>
    <col min="13569" max="13569" width="12.5703125" style="255" customWidth="1"/>
    <col min="13570" max="13570" width="4.42578125" style="255" customWidth="1"/>
    <col min="13571" max="13571" width="21.7109375" style="255" customWidth="1"/>
    <col min="13572" max="13583" width="5.140625" style="255" customWidth="1"/>
    <col min="13584" max="13824" width="9" style="255"/>
    <col min="13825" max="13825" width="12.5703125" style="255" customWidth="1"/>
    <col min="13826" max="13826" width="4.42578125" style="255" customWidth="1"/>
    <col min="13827" max="13827" width="21.7109375" style="255" customWidth="1"/>
    <col min="13828" max="13839" width="5.140625" style="255" customWidth="1"/>
    <col min="13840" max="14080" width="9" style="255"/>
    <col min="14081" max="14081" width="12.5703125" style="255" customWidth="1"/>
    <col min="14082" max="14082" width="4.42578125" style="255" customWidth="1"/>
    <col min="14083" max="14083" width="21.7109375" style="255" customWidth="1"/>
    <col min="14084" max="14095" width="5.140625" style="255" customWidth="1"/>
    <col min="14096" max="14336" width="9" style="255"/>
    <col min="14337" max="14337" width="12.5703125" style="255" customWidth="1"/>
    <col min="14338" max="14338" width="4.42578125" style="255" customWidth="1"/>
    <col min="14339" max="14339" width="21.7109375" style="255" customWidth="1"/>
    <col min="14340" max="14351" width="5.140625" style="255" customWidth="1"/>
    <col min="14352" max="14592" width="9" style="255"/>
    <col min="14593" max="14593" width="12.5703125" style="255" customWidth="1"/>
    <col min="14594" max="14594" width="4.42578125" style="255" customWidth="1"/>
    <col min="14595" max="14595" width="21.7109375" style="255" customWidth="1"/>
    <col min="14596" max="14607" width="5.140625" style="255" customWidth="1"/>
    <col min="14608" max="14848" width="9" style="255"/>
    <col min="14849" max="14849" width="12.5703125" style="255" customWidth="1"/>
    <col min="14850" max="14850" width="4.42578125" style="255" customWidth="1"/>
    <col min="14851" max="14851" width="21.7109375" style="255" customWidth="1"/>
    <col min="14852" max="14863" width="5.140625" style="255" customWidth="1"/>
    <col min="14864" max="15104" width="9" style="255"/>
    <col min="15105" max="15105" width="12.5703125" style="255" customWidth="1"/>
    <col min="15106" max="15106" width="4.42578125" style="255" customWidth="1"/>
    <col min="15107" max="15107" width="21.7109375" style="255" customWidth="1"/>
    <col min="15108" max="15119" width="5.140625" style="255" customWidth="1"/>
    <col min="15120" max="15360" width="9" style="255"/>
    <col min="15361" max="15361" width="12.5703125" style="255" customWidth="1"/>
    <col min="15362" max="15362" width="4.42578125" style="255" customWidth="1"/>
    <col min="15363" max="15363" width="21.7109375" style="255" customWidth="1"/>
    <col min="15364" max="15375" width="5.140625" style="255" customWidth="1"/>
    <col min="15376" max="15616" width="9" style="255"/>
    <col min="15617" max="15617" width="12.5703125" style="255" customWidth="1"/>
    <col min="15618" max="15618" width="4.42578125" style="255" customWidth="1"/>
    <col min="15619" max="15619" width="21.7109375" style="255" customWidth="1"/>
    <col min="15620" max="15631" width="5.140625" style="255" customWidth="1"/>
    <col min="15632" max="15872" width="9" style="255"/>
    <col min="15873" max="15873" width="12.5703125" style="255" customWidth="1"/>
    <col min="15874" max="15874" width="4.42578125" style="255" customWidth="1"/>
    <col min="15875" max="15875" width="21.7109375" style="255" customWidth="1"/>
    <col min="15876" max="15887" width="5.140625" style="255" customWidth="1"/>
    <col min="15888" max="16128" width="9" style="255"/>
    <col min="16129" max="16129" width="12.5703125" style="255" customWidth="1"/>
    <col min="16130" max="16130" width="4.42578125" style="255" customWidth="1"/>
    <col min="16131" max="16131" width="21.7109375" style="255" customWidth="1"/>
    <col min="16132" max="16143" width="5.140625" style="255" customWidth="1"/>
    <col min="16144" max="16384" width="9" style="255"/>
  </cols>
  <sheetData>
    <row r="1" spans="2:15" ht="24.75" customHeight="1">
      <c r="B1" s="601" t="s">
        <v>362</v>
      </c>
      <c r="C1" s="601"/>
      <c r="D1" s="601"/>
      <c r="E1" s="601"/>
    </row>
    <row r="2" spans="2:15" ht="33" customHeight="1" thickBot="1">
      <c r="B2" s="601" t="s">
        <v>363</v>
      </c>
      <c r="C2" s="601"/>
      <c r="D2" s="601"/>
      <c r="E2" s="601"/>
    </row>
    <row r="3" spans="2:15">
      <c r="B3" s="622" t="s">
        <v>73</v>
      </c>
      <c r="C3" s="657" t="s">
        <v>312</v>
      </c>
      <c r="D3" s="659" t="s">
        <v>313</v>
      </c>
      <c r="E3" s="660"/>
      <c r="F3" s="660"/>
      <c r="G3" s="661"/>
      <c r="H3" s="662" t="s">
        <v>314</v>
      </c>
      <c r="I3" s="662"/>
      <c r="J3" s="662"/>
      <c r="K3" s="662"/>
      <c r="L3" s="655" t="s">
        <v>315</v>
      </c>
      <c r="M3" s="655"/>
      <c r="N3" s="655"/>
      <c r="O3" s="656"/>
    </row>
    <row r="4" spans="2:15" ht="21.75" thickBot="1">
      <c r="B4" s="623"/>
      <c r="C4" s="658"/>
      <c r="D4" s="256" t="s">
        <v>316</v>
      </c>
      <c r="E4" s="257" t="s">
        <v>317</v>
      </c>
      <c r="F4" s="257" t="s">
        <v>318</v>
      </c>
      <c r="G4" s="257" t="s">
        <v>319</v>
      </c>
      <c r="H4" s="663"/>
      <c r="I4" s="663"/>
      <c r="J4" s="663"/>
      <c r="K4" s="663"/>
      <c r="L4" s="648"/>
      <c r="M4" s="648"/>
      <c r="N4" s="648"/>
      <c r="O4" s="649"/>
    </row>
    <row r="5" spans="2:15" ht="24.95" customHeight="1">
      <c r="B5" s="258">
        <v>1</v>
      </c>
      <c r="C5" s="259" t="s">
        <v>36</v>
      </c>
      <c r="D5" s="260" t="s">
        <v>36</v>
      </c>
      <c r="E5" s="260" t="s">
        <v>36</v>
      </c>
      <c r="F5" s="260" t="s">
        <v>36</v>
      </c>
      <c r="G5" s="260" t="s">
        <v>36</v>
      </c>
      <c r="H5" s="651" t="s">
        <v>36</v>
      </c>
      <c r="I5" s="651"/>
      <c r="J5" s="651"/>
      <c r="K5" s="651"/>
      <c r="L5" s="651" t="s">
        <v>36</v>
      </c>
      <c r="M5" s="651"/>
      <c r="N5" s="651"/>
      <c r="O5" s="652"/>
    </row>
    <row r="6" spans="2:15" ht="24.95" customHeight="1">
      <c r="B6" s="261">
        <v>2</v>
      </c>
      <c r="C6" s="262" t="s">
        <v>36</v>
      </c>
      <c r="D6" s="263" t="s">
        <v>36</v>
      </c>
      <c r="E6" s="263" t="s">
        <v>36</v>
      </c>
      <c r="F6" s="264" t="s">
        <v>36</v>
      </c>
      <c r="G6" s="264" t="s">
        <v>36</v>
      </c>
      <c r="H6" s="646" t="s">
        <v>36</v>
      </c>
      <c r="I6" s="646"/>
      <c r="J6" s="646"/>
      <c r="K6" s="646"/>
      <c r="L6" s="646" t="s">
        <v>36</v>
      </c>
      <c r="M6" s="646"/>
      <c r="N6" s="646"/>
      <c r="O6" s="647"/>
    </row>
    <row r="7" spans="2:15" ht="24.95" customHeight="1">
      <c r="B7" s="265">
        <v>3</v>
      </c>
      <c r="C7" s="266" t="s">
        <v>36</v>
      </c>
      <c r="D7" s="267" t="s">
        <v>36</v>
      </c>
      <c r="E7" s="268" t="s">
        <v>36</v>
      </c>
      <c r="F7" s="267" t="s">
        <v>36</v>
      </c>
      <c r="G7" s="267" t="s">
        <v>36</v>
      </c>
      <c r="H7" s="653" t="s">
        <v>36</v>
      </c>
      <c r="I7" s="653"/>
      <c r="J7" s="653"/>
      <c r="K7" s="653"/>
      <c r="L7" s="653" t="s">
        <v>36</v>
      </c>
      <c r="M7" s="653"/>
      <c r="N7" s="653"/>
      <c r="O7" s="654"/>
    </row>
    <row r="8" spans="2:15" ht="24.95" customHeight="1">
      <c r="B8" s="261">
        <v>4</v>
      </c>
      <c r="C8" s="262" t="s">
        <v>36</v>
      </c>
      <c r="D8" s="263" t="s">
        <v>36</v>
      </c>
      <c r="E8" s="263" t="s">
        <v>36</v>
      </c>
      <c r="F8" s="264" t="s">
        <v>36</v>
      </c>
      <c r="G8" s="264" t="s">
        <v>36</v>
      </c>
      <c r="H8" s="646" t="s">
        <v>36</v>
      </c>
      <c r="I8" s="646"/>
      <c r="J8" s="646"/>
      <c r="K8" s="646"/>
      <c r="L8" s="646" t="s">
        <v>36</v>
      </c>
      <c r="M8" s="646"/>
      <c r="N8" s="646"/>
      <c r="O8" s="647"/>
    </row>
    <row r="9" spans="2:15" ht="24.95" customHeight="1" thickBot="1">
      <c r="B9" s="269">
        <v>5</v>
      </c>
      <c r="C9" s="270" t="s">
        <v>36</v>
      </c>
      <c r="D9" s="271" t="s">
        <v>36</v>
      </c>
      <c r="E9" s="272" t="s">
        <v>36</v>
      </c>
      <c r="F9" s="271" t="s">
        <v>36</v>
      </c>
      <c r="G9" s="271" t="s">
        <v>36</v>
      </c>
      <c r="H9" s="648" t="s">
        <v>36</v>
      </c>
      <c r="I9" s="648"/>
      <c r="J9" s="648"/>
      <c r="K9" s="648"/>
      <c r="L9" s="648" t="s">
        <v>36</v>
      </c>
      <c r="M9" s="648"/>
      <c r="N9" s="648"/>
      <c r="O9" s="649"/>
    </row>
    <row r="10" spans="2:15" ht="17.25" customHeight="1">
      <c r="B10" s="273"/>
      <c r="C10" s="273"/>
      <c r="D10" s="273"/>
      <c r="E10" s="273"/>
      <c r="F10" s="273"/>
      <c r="G10" s="273"/>
      <c r="H10" s="273"/>
      <c r="I10" s="273"/>
    </row>
    <row r="11" spans="2:15" s="274" customFormat="1" ht="32.25" customHeight="1">
      <c r="B11" s="650" t="s">
        <v>364</v>
      </c>
      <c r="C11" s="650"/>
      <c r="D11" s="650"/>
      <c r="E11" s="650"/>
      <c r="F11" s="650"/>
      <c r="G11" s="650"/>
    </row>
    <row r="12" spans="2:15" s="274" customFormat="1" ht="27.75" customHeight="1" thickBot="1">
      <c r="B12" s="236" t="s">
        <v>320</v>
      </c>
      <c r="C12" s="236"/>
    </row>
    <row r="13" spans="2:15" ht="27.75" customHeight="1" thickBot="1">
      <c r="B13" s="622" t="s">
        <v>8</v>
      </c>
      <c r="C13" s="624" t="s">
        <v>312</v>
      </c>
      <c r="D13" s="626" t="s">
        <v>321</v>
      </c>
      <c r="E13" s="627"/>
      <c r="F13" s="627"/>
      <c r="G13" s="627"/>
      <c r="H13" s="627"/>
      <c r="I13" s="627"/>
      <c r="J13" s="626" t="s">
        <v>322</v>
      </c>
      <c r="K13" s="627"/>
      <c r="L13" s="627"/>
      <c r="M13" s="627"/>
      <c r="N13" s="627"/>
      <c r="O13" s="628"/>
    </row>
    <row r="14" spans="2:15" ht="27" customHeight="1" thickBot="1">
      <c r="B14" s="623"/>
      <c r="C14" s="625"/>
      <c r="D14" s="629" t="s">
        <v>323</v>
      </c>
      <c r="E14" s="630"/>
      <c r="F14" s="631" t="s">
        <v>324</v>
      </c>
      <c r="G14" s="630"/>
      <c r="H14" s="631" t="s">
        <v>325</v>
      </c>
      <c r="I14" s="632"/>
      <c r="J14" s="629" t="s">
        <v>323</v>
      </c>
      <c r="K14" s="630"/>
      <c r="L14" s="631" t="s">
        <v>324</v>
      </c>
      <c r="M14" s="630"/>
      <c r="N14" s="631" t="s">
        <v>325</v>
      </c>
      <c r="O14" s="632"/>
    </row>
    <row r="15" spans="2:15" ht="24.95" customHeight="1">
      <c r="B15" s="258">
        <v>1</v>
      </c>
      <c r="C15" s="275"/>
      <c r="D15" s="633">
        <v>0</v>
      </c>
      <c r="E15" s="634"/>
      <c r="F15" s="635">
        <v>0</v>
      </c>
      <c r="G15" s="634"/>
      <c r="H15" s="635">
        <v>0</v>
      </c>
      <c r="I15" s="636"/>
      <c r="J15" s="633">
        <v>0</v>
      </c>
      <c r="K15" s="634"/>
      <c r="L15" s="637">
        <v>0</v>
      </c>
      <c r="M15" s="634"/>
      <c r="N15" s="635">
        <v>0</v>
      </c>
      <c r="O15" s="636"/>
    </row>
    <row r="16" spans="2:15" ht="24.95" customHeight="1">
      <c r="B16" s="261">
        <v>2</v>
      </c>
      <c r="C16" s="276" t="s">
        <v>36</v>
      </c>
      <c r="D16" s="638">
        <v>0</v>
      </c>
      <c r="E16" s="639"/>
      <c r="F16" s="640">
        <v>0</v>
      </c>
      <c r="G16" s="639"/>
      <c r="H16" s="640">
        <v>0</v>
      </c>
      <c r="I16" s="641"/>
      <c r="J16" s="638">
        <v>0</v>
      </c>
      <c r="K16" s="639"/>
      <c r="L16" s="640">
        <v>0</v>
      </c>
      <c r="M16" s="639"/>
      <c r="N16" s="640">
        <v>0</v>
      </c>
      <c r="O16" s="641"/>
    </row>
    <row r="17" spans="2:15" ht="24.95" customHeight="1">
      <c r="B17" s="265">
        <v>3</v>
      </c>
      <c r="C17" s="277" t="s">
        <v>36</v>
      </c>
      <c r="D17" s="618">
        <v>0</v>
      </c>
      <c r="E17" s="619"/>
      <c r="F17" s="620">
        <v>0</v>
      </c>
      <c r="G17" s="619"/>
      <c r="H17" s="620">
        <v>0</v>
      </c>
      <c r="I17" s="621"/>
      <c r="J17" s="618">
        <v>0</v>
      </c>
      <c r="K17" s="619"/>
      <c r="L17" s="620">
        <v>0</v>
      </c>
      <c r="M17" s="619"/>
      <c r="N17" s="620">
        <v>0</v>
      </c>
      <c r="O17" s="621"/>
    </row>
    <row r="18" spans="2:15" ht="24.95" customHeight="1">
      <c r="B18" s="261">
        <v>4</v>
      </c>
      <c r="C18" s="276" t="s">
        <v>36</v>
      </c>
      <c r="D18" s="638">
        <v>0</v>
      </c>
      <c r="E18" s="639"/>
      <c r="F18" s="640">
        <v>0</v>
      </c>
      <c r="G18" s="639"/>
      <c r="H18" s="640">
        <v>0</v>
      </c>
      <c r="I18" s="641"/>
      <c r="J18" s="638">
        <v>0</v>
      </c>
      <c r="K18" s="639"/>
      <c r="L18" s="640">
        <v>0</v>
      </c>
      <c r="M18" s="639"/>
      <c r="N18" s="640">
        <v>0</v>
      </c>
      <c r="O18" s="641"/>
    </row>
    <row r="19" spans="2:15" ht="24.95" customHeight="1" thickBot="1">
      <c r="B19" s="269">
        <v>5</v>
      </c>
      <c r="C19" s="278" t="s">
        <v>36</v>
      </c>
      <c r="D19" s="644">
        <v>0</v>
      </c>
      <c r="E19" s="645"/>
      <c r="F19" s="642">
        <v>0</v>
      </c>
      <c r="G19" s="645"/>
      <c r="H19" s="642">
        <v>0</v>
      </c>
      <c r="I19" s="643"/>
      <c r="J19" s="644">
        <v>0</v>
      </c>
      <c r="K19" s="645"/>
      <c r="L19" s="642">
        <v>0</v>
      </c>
      <c r="M19" s="645"/>
      <c r="N19" s="642">
        <v>0</v>
      </c>
      <c r="O19" s="643"/>
    </row>
    <row r="20" spans="2:15" ht="14.25" customHeight="1">
      <c r="B20" s="273"/>
      <c r="C20" s="273"/>
      <c r="D20" s="273"/>
      <c r="E20" s="273"/>
      <c r="F20" s="273"/>
      <c r="G20" s="273"/>
      <c r="H20" s="273"/>
      <c r="I20" s="273"/>
    </row>
    <row r="21" spans="2:15" s="274" customFormat="1" ht="27.75" customHeight="1" thickBot="1">
      <c r="B21" s="236" t="s">
        <v>326</v>
      </c>
      <c r="C21" s="236"/>
    </row>
    <row r="22" spans="2:15" ht="27.75" customHeight="1" thickBot="1">
      <c r="B22" s="622" t="s">
        <v>8</v>
      </c>
      <c r="C22" s="624" t="s">
        <v>312</v>
      </c>
      <c r="D22" s="626" t="s">
        <v>327</v>
      </c>
      <c r="E22" s="627"/>
      <c r="F22" s="627"/>
      <c r="G22" s="627"/>
      <c r="H22" s="627"/>
      <c r="I22" s="627"/>
      <c r="J22" s="626" t="s">
        <v>328</v>
      </c>
      <c r="K22" s="627"/>
      <c r="L22" s="627"/>
      <c r="M22" s="627"/>
      <c r="N22" s="627"/>
      <c r="O22" s="628"/>
    </row>
    <row r="23" spans="2:15" ht="27" customHeight="1" thickBot="1">
      <c r="B23" s="623"/>
      <c r="C23" s="625"/>
      <c r="D23" s="629" t="s">
        <v>323</v>
      </c>
      <c r="E23" s="630"/>
      <c r="F23" s="631" t="s">
        <v>324</v>
      </c>
      <c r="G23" s="630"/>
      <c r="H23" s="631" t="s">
        <v>325</v>
      </c>
      <c r="I23" s="632"/>
      <c r="J23" s="629" t="s">
        <v>323</v>
      </c>
      <c r="K23" s="630"/>
      <c r="L23" s="631" t="s">
        <v>324</v>
      </c>
      <c r="M23" s="630"/>
      <c r="N23" s="631" t="s">
        <v>325</v>
      </c>
      <c r="O23" s="632"/>
    </row>
    <row r="24" spans="2:15" ht="24.95" customHeight="1">
      <c r="B24" s="258">
        <v>1</v>
      </c>
      <c r="C24" s="279" t="s">
        <v>36</v>
      </c>
      <c r="D24" s="612">
        <v>0</v>
      </c>
      <c r="E24" s="613"/>
      <c r="F24" s="610">
        <v>0</v>
      </c>
      <c r="G24" s="613"/>
      <c r="H24" s="610">
        <v>0</v>
      </c>
      <c r="I24" s="611"/>
      <c r="J24" s="612">
        <v>0</v>
      </c>
      <c r="K24" s="613"/>
      <c r="L24" s="610">
        <v>0</v>
      </c>
      <c r="M24" s="613"/>
      <c r="N24" s="610">
        <v>0</v>
      </c>
      <c r="O24" s="611"/>
    </row>
    <row r="25" spans="2:15" ht="24.95" customHeight="1">
      <c r="B25" s="261">
        <v>2</v>
      </c>
      <c r="C25" s="280" t="s">
        <v>36</v>
      </c>
      <c r="D25" s="604">
        <v>0</v>
      </c>
      <c r="E25" s="605"/>
      <c r="F25" s="606">
        <v>0</v>
      </c>
      <c r="G25" s="605"/>
      <c r="H25" s="606">
        <v>0</v>
      </c>
      <c r="I25" s="607"/>
      <c r="J25" s="604">
        <v>0</v>
      </c>
      <c r="K25" s="605"/>
      <c r="L25" s="606">
        <v>0</v>
      </c>
      <c r="M25" s="605"/>
      <c r="N25" s="606">
        <v>0</v>
      </c>
      <c r="O25" s="607"/>
    </row>
    <row r="26" spans="2:15" ht="24.95" customHeight="1">
      <c r="B26" s="265">
        <v>3</v>
      </c>
      <c r="C26" s="281" t="s">
        <v>36</v>
      </c>
      <c r="D26" s="616">
        <v>0</v>
      </c>
      <c r="E26" s="617"/>
      <c r="F26" s="614">
        <v>0</v>
      </c>
      <c r="G26" s="617"/>
      <c r="H26" s="614">
        <v>0</v>
      </c>
      <c r="I26" s="615"/>
      <c r="J26" s="616">
        <v>0</v>
      </c>
      <c r="K26" s="617"/>
      <c r="L26" s="614">
        <v>0</v>
      </c>
      <c r="M26" s="617"/>
      <c r="N26" s="614">
        <v>0</v>
      </c>
      <c r="O26" s="615"/>
    </row>
    <row r="27" spans="2:15" ht="24.95" customHeight="1">
      <c r="B27" s="261">
        <v>4</v>
      </c>
      <c r="C27" s="280" t="s">
        <v>36</v>
      </c>
      <c r="D27" s="604">
        <v>0</v>
      </c>
      <c r="E27" s="605"/>
      <c r="F27" s="606">
        <v>0</v>
      </c>
      <c r="G27" s="605"/>
      <c r="H27" s="606">
        <v>0</v>
      </c>
      <c r="I27" s="607"/>
      <c r="J27" s="604">
        <v>0</v>
      </c>
      <c r="K27" s="605"/>
      <c r="L27" s="606">
        <v>0</v>
      </c>
      <c r="M27" s="605"/>
      <c r="N27" s="606">
        <v>0</v>
      </c>
      <c r="O27" s="607"/>
    </row>
    <row r="28" spans="2:15" ht="24.95" customHeight="1" thickBot="1">
      <c r="B28" s="269">
        <v>5</v>
      </c>
      <c r="C28" s="282" t="s">
        <v>36</v>
      </c>
      <c r="D28" s="608">
        <v>0</v>
      </c>
      <c r="E28" s="609"/>
      <c r="F28" s="602">
        <v>0</v>
      </c>
      <c r="G28" s="609"/>
      <c r="H28" s="602">
        <v>0</v>
      </c>
      <c r="I28" s="603"/>
      <c r="J28" s="608">
        <v>0</v>
      </c>
      <c r="K28" s="609"/>
      <c r="L28" s="602">
        <v>0</v>
      </c>
      <c r="M28" s="609"/>
      <c r="N28" s="602">
        <v>0</v>
      </c>
      <c r="O28" s="603"/>
    </row>
  </sheetData>
  <sheetProtection algorithmName="SHA-512" hashValue="OuUo+KJnDvkzh/91eMiqEI94RWSzWXSseT5VFQErWX4wTV4nGmeyL/23U1oplOpm+Q26sdaE9o4c7NDED/SrRQ==" saltValue="gquR2SMzD67SdKsR9FsNJQ==" spinCount="100000" sheet="1" objects="1" scenarios="1"/>
  <protectedRanges>
    <protectedRange sqref="C5:O9 C15:O19 C24:O28" name="Range1"/>
  </protectedRanges>
  <mergeCells count="98">
    <mergeCell ref="L3:O4"/>
    <mergeCell ref="B2:E2"/>
    <mergeCell ref="B3:B4"/>
    <mergeCell ref="C3:C4"/>
    <mergeCell ref="D3:G3"/>
    <mergeCell ref="H3:K4"/>
    <mergeCell ref="H5:K5"/>
    <mergeCell ref="L5:O5"/>
    <mergeCell ref="H6:K6"/>
    <mergeCell ref="L6:O6"/>
    <mergeCell ref="H7:K7"/>
    <mergeCell ref="L7:O7"/>
    <mergeCell ref="B11:G11"/>
    <mergeCell ref="B13:B14"/>
    <mergeCell ref="C13:C14"/>
    <mergeCell ref="D13:I13"/>
    <mergeCell ref="J13:O13"/>
    <mergeCell ref="D14:E14"/>
    <mergeCell ref="F14:G14"/>
    <mergeCell ref="H14:I14"/>
    <mergeCell ref="J14:K14"/>
    <mergeCell ref="L14:M14"/>
    <mergeCell ref="N14:O14"/>
    <mergeCell ref="J17:K17"/>
    <mergeCell ref="L17:M17"/>
    <mergeCell ref="H8:K8"/>
    <mergeCell ref="L8:O8"/>
    <mergeCell ref="H9:K9"/>
    <mergeCell ref="L9:O9"/>
    <mergeCell ref="N17:O17"/>
    <mergeCell ref="N15:O15"/>
    <mergeCell ref="N16:O16"/>
    <mergeCell ref="N19:O19"/>
    <mergeCell ref="D18:E18"/>
    <mergeCell ref="F18:G18"/>
    <mergeCell ref="H18:I18"/>
    <mergeCell ref="J18:K18"/>
    <mergeCell ref="L18:M18"/>
    <mergeCell ref="N18:O18"/>
    <mergeCell ref="D19:E19"/>
    <mergeCell ref="F19:G19"/>
    <mergeCell ref="H19:I19"/>
    <mergeCell ref="J19:K19"/>
    <mergeCell ref="L19:M19"/>
    <mergeCell ref="D16:E16"/>
    <mergeCell ref="F16:G16"/>
    <mergeCell ref="H16:I16"/>
    <mergeCell ref="J16:K16"/>
    <mergeCell ref="L16:M16"/>
    <mergeCell ref="D15:E15"/>
    <mergeCell ref="F15:G15"/>
    <mergeCell ref="H15:I15"/>
    <mergeCell ref="J15:K15"/>
    <mergeCell ref="L15:M15"/>
    <mergeCell ref="D17:E17"/>
    <mergeCell ref="F17:G17"/>
    <mergeCell ref="H17:I17"/>
    <mergeCell ref="N24:O24"/>
    <mergeCell ref="B22:B23"/>
    <mergeCell ref="C22:C23"/>
    <mergeCell ref="D22:I22"/>
    <mergeCell ref="J22:O22"/>
    <mergeCell ref="D23:E23"/>
    <mergeCell ref="F23:G23"/>
    <mergeCell ref="H23:I23"/>
    <mergeCell ref="J23:K23"/>
    <mergeCell ref="L23:M23"/>
    <mergeCell ref="N23:O23"/>
    <mergeCell ref="D24:E24"/>
    <mergeCell ref="F24:G24"/>
    <mergeCell ref="N26:O26"/>
    <mergeCell ref="D25:E25"/>
    <mergeCell ref="F25:G25"/>
    <mergeCell ref="H25:I25"/>
    <mergeCell ref="J25:K25"/>
    <mergeCell ref="L25:M25"/>
    <mergeCell ref="N25:O25"/>
    <mergeCell ref="D26:E26"/>
    <mergeCell ref="F26:G26"/>
    <mergeCell ref="H26:I26"/>
    <mergeCell ref="J26:K26"/>
    <mergeCell ref="L26:M26"/>
    <mergeCell ref="B1:E1"/>
    <mergeCell ref="N28:O28"/>
    <mergeCell ref="D27:E27"/>
    <mergeCell ref="F27:G27"/>
    <mergeCell ref="H27:I27"/>
    <mergeCell ref="J27:K27"/>
    <mergeCell ref="L27:M27"/>
    <mergeCell ref="N27:O27"/>
    <mergeCell ref="D28:E28"/>
    <mergeCell ref="F28:G28"/>
    <mergeCell ref="H28:I28"/>
    <mergeCell ref="J28:K28"/>
    <mergeCell ref="L28:M28"/>
    <mergeCell ref="H24:I24"/>
    <mergeCell ref="J24:K24"/>
    <mergeCell ref="L24:M24"/>
  </mergeCells>
  <dataValidations count="1">
    <dataValidation type="whole" operator="greaterThanOrEqual" allowBlank="1" showInputMessage="1" showErrorMessage="1" errorTitle="خطا در تکمیل اطلاعات" error="این خانه تنها با عدد تکمیل می شود" sqref="H65560:I65564 JD65560:JE65564 SZ65560:TA65564 ACV65560:ACW65564 AMR65560:AMS65564 AWN65560:AWO65564 BGJ65560:BGK65564 BQF65560:BQG65564 CAB65560:CAC65564 CJX65560:CJY65564 CTT65560:CTU65564 DDP65560:DDQ65564 DNL65560:DNM65564 DXH65560:DXI65564 EHD65560:EHE65564 EQZ65560:ERA65564 FAV65560:FAW65564 FKR65560:FKS65564 FUN65560:FUO65564 GEJ65560:GEK65564 GOF65560:GOG65564 GYB65560:GYC65564 HHX65560:HHY65564 HRT65560:HRU65564 IBP65560:IBQ65564 ILL65560:ILM65564 IVH65560:IVI65564 JFD65560:JFE65564 JOZ65560:JPA65564 JYV65560:JYW65564 KIR65560:KIS65564 KSN65560:KSO65564 LCJ65560:LCK65564 LMF65560:LMG65564 LWB65560:LWC65564 MFX65560:MFY65564 MPT65560:MPU65564 MZP65560:MZQ65564 NJL65560:NJM65564 NTH65560:NTI65564 ODD65560:ODE65564 OMZ65560:ONA65564 OWV65560:OWW65564 PGR65560:PGS65564 PQN65560:PQO65564 QAJ65560:QAK65564 QKF65560:QKG65564 QUB65560:QUC65564 RDX65560:RDY65564 RNT65560:RNU65564 RXP65560:RXQ65564 SHL65560:SHM65564 SRH65560:SRI65564 TBD65560:TBE65564 TKZ65560:TLA65564 TUV65560:TUW65564 UER65560:UES65564 UON65560:UOO65564 UYJ65560:UYK65564 VIF65560:VIG65564 VSB65560:VSC65564 WBX65560:WBY65564 WLT65560:WLU65564 WVP65560:WVQ65564 H131096:I131100 JD131096:JE131100 SZ131096:TA131100 ACV131096:ACW131100 AMR131096:AMS131100 AWN131096:AWO131100 BGJ131096:BGK131100 BQF131096:BQG131100 CAB131096:CAC131100 CJX131096:CJY131100 CTT131096:CTU131100 DDP131096:DDQ131100 DNL131096:DNM131100 DXH131096:DXI131100 EHD131096:EHE131100 EQZ131096:ERA131100 FAV131096:FAW131100 FKR131096:FKS131100 FUN131096:FUO131100 GEJ131096:GEK131100 GOF131096:GOG131100 GYB131096:GYC131100 HHX131096:HHY131100 HRT131096:HRU131100 IBP131096:IBQ131100 ILL131096:ILM131100 IVH131096:IVI131100 JFD131096:JFE131100 JOZ131096:JPA131100 JYV131096:JYW131100 KIR131096:KIS131100 KSN131096:KSO131100 LCJ131096:LCK131100 LMF131096:LMG131100 LWB131096:LWC131100 MFX131096:MFY131100 MPT131096:MPU131100 MZP131096:MZQ131100 NJL131096:NJM131100 NTH131096:NTI131100 ODD131096:ODE131100 OMZ131096:ONA131100 OWV131096:OWW131100 PGR131096:PGS131100 PQN131096:PQO131100 QAJ131096:QAK131100 QKF131096:QKG131100 QUB131096:QUC131100 RDX131096:RDY131100 RNT131096:RNU131100 RXP131096:RXQ131100 SHL131096:SHM131100 SRH131096:SRI131100 TBD131096:TBE131100 TKZ131096:TLA131100 TUV131096:TUW131100 UER131096:UES131100 UON131096:UOO131100 UYJ131096:UYK131100 VIF131096:VIG131100 VSB131096:VSC131100 WBX131096:WBY131100 WLT131096:WLU131100 WVP131096:WVQ131100 H196632:I196636 JD196632:JE196636 SZ196632:TA196636 ACV196632:ACW196636 AMR196632:AMS196636 AWN196632:AWO196636 BGJ196632:BGK196636 BQF196632:BQG196636 CAB196632:CAC196636 CJX196632:CJY196636 CTT196632:CTU196636 DDP196632:DDQ196636 DNL196632:DNM196636 DXH196632:DXI196636 EHD196632:EHE196636 EQZ196632:ERA196636 FAV196632:FAW196636 FKR196632:FKS196636 FUN196632:FUO196636 GEJ196632:GEK196636 GOF196632:GOG196636 GYB196632:GYC196636 HHX196632:HHY196636 HRT196632:HRU196636 IBP196632:IBQ196636 ILL196632:ILM196636 IVH196632:IVI196636 JFD196632:JFE196636 JOZ196632:JPA196636 JYV196632:JYW196636 KIR196632:KIS196636 KSN196632:KSO196636 LCJ196632:LCK196636 LMF196632:LMG196636 LWB196632:LWC196636 MFX196632:MFY196636 MPT196632:MPU196636 MZP196632:MZQ196636 NJL196632:NJM196636 NTH196632:NTI196636 ODD196632:ODE196636 OMZ196632:ONA196636 OWV196632:OWW196636 PGR196632:PGS196636 PQN196632:PQO196636 QAJ196632:QAK196636 QKF196632:QKG196636 QUB196632:QUC196636 RDX196632:RDY196636 RNT196632:RNU196636 RXP196632:RXQ196636 SHL196632:SHM196636 SRH196632:SRI196636 TBD196632:TBE196636 TKZ196632:TLA196636 TUV196632:TUW196636 UER196632:UES196636 UON196632:UOO196636 UYJ196632:UYK196636 VIF196632:VIG196636 VSB196632:VSC196636 WBX196632:WBY196636 WLT196632:WLU196636 WVP196632:WVQ196636 H262168:I262172 JD262168:JE262172 SZ262168:TA262172 ACV262168:ACW262172 AMR262168:AMS262172 AWN262168:AWO262172 BGJ262168:BGK262172 BQF262168:BQG262172 CAB262168:CAC262172 CJX262168:CJY262172 CTT262168:CTU262172 DDP262168:DDQ262172 DNL262168:DNM262172 DXH262168:DXI262172 EHD262168:EHE262172 EQZ262168:ERA262172 FAV262168:FAW262172 FKR262168:FKS262172 FUN262168:FUO262172 GEJ262168:GEK262172 GOF262168:GOG262172 GYB262168:GYC262172 HHX262168:HHY262172 HRT262168:HRU262172 IBP262168:IBQ262172 ILL262168:ILM262172 IVH262168:IVI262172 JFD262168:JFE262172 JOZ262168:JPA262172 JYV262168:JYW262172 KIR262168:KIS262172 KSN262168:KSO262172 LCJ262168:LCK262172 LMF262168:LMG262172 LWB262168:LWC262172 MFX262168:MFY262172 MPT262168:MPU262172 MZP262168:MZQ262172 NJL262168:NJM262172 NTH262168:NTI262172 ODD262168:ODE262172 OMZ262168:ONA262172 OWV262168:OWW262172 PGR262168:PGS262172 PQN262168:PQO262172 QAJ262168:QAK262172 QKF262168:QKG262172 QUB262168:QUC262172 RDX262168:RDY262172 RNT262168:RNU262172 RXP262168:RXQ262172 SHL262168:SHM262172 SRH262168:SRI262172 TBD262168:TBE262172 TKZ262168:TLA262172 TUV262168:TUW262172 UER262168:UES262172 UON262168:UOO262172 UYJ262168:UYK262172 VIF262168:VIG262172 VSB262168:VSC262172 WBX262168:WBY262172 WLT262168:WLU262172 WVP262168:WVQ262172 H327704:I327708 JD327704:JE327708 SZ327704:TA327708 ACV327704:ACW327708 AMR327704:AMS327708 AWN327704:AWO327708 BGJ327704:BGK327708 BQF327704:BQG327708 CAB327704:CAC327708 CJX327704:CJY327708 CTT327704:CTU327708 DDP327704:DDQ327708 DNL327704:DNM327708 DXH327704:DXI327708 EHD327704:EHE327708 EQZ327704:ERA327708 FAV327704:FAW327708 FKR327704:FKS327708 FUN327704:FUO327708 GEJ327704:GEK327708 GOF327704:GOG327708 GYB327704:GYC327708 HHX327704:HHY327708 HRT327704:HRU327708 IBP327704:IBQ327708 ILL327704:ILM327708 IVH327704:IVI327708 JFD327704:JFE327708 JOZ327704:JPA327708 JYV327704:JYW327708 KIR327704:KIS327708 KSN327704:KSO327708 LCJ327704:LCK327708 LMF327704:LMG327708 LWB327704:LWC327708 MFX327704:MFY327708 MPT327704:MPU327708 MZP327704:MZQ327708 NJL327704:NJM327708 NTH327704:NTI327708 ODD327704:ODE327708 OMZ327704:ONA327708 OWV327704:OWW327708 PGR327704:PGS327708 PQN327704:PQO327708 QAJ327704:QAK327708 QKF327704:QKG327708 QUB327704:QUC327708 RDX327704:RDY327708 RNT327704:RNU327708 RXP327704:RXQ327708 SHL327704:SHM327708 SRH327704:SRI327708 TBD327704:TBE327708 TKZ327704:TLA327708 TUV327704:TUW327708 UER327704:UES327708 UON327704:UOO327708 UYJ327704:UYK327708 VIF327704:VIG327708 VSB327704:VSC327708 WBX327704:WBY327708 WLT327704:WLU327708 WVP327704:WVQ327708 H393240:I393244 JD393240:JE393244 SZ393240:TA393244 ACV393240:ACW393244 AMR393240:AMS393244 AWN393240:AWO393244 BGJ393240:BGK393244 BQF393240:BQG393244 CAB393240:CAC393244 CJX393240:CJY393244 CTT393240:CTU393244 DDP393240:DDQ393244 DNL393240:DNM393244 DXH393240:DXI393244 EHD393240:EHE393244 EQZ393240:ERA393244 FAV393240:FAW393244 FKR393240:FKS393244 FUN393240:FUO393244 GEJ393240:GEK393244 GOF393240:GOG393244 GYB393240:GYC393244 HHX393240:HHY393244 HRT393240:HRU393244 IBP393240:IBQ393244 ILL393240:ILM393244 IVH393240:IVI393244 JFD393240:JFE393244 JOZ393240:JPA393244 JYV393240:JYW393244 KIR393240:KIS393244 KSN393240:KSO393244 LCJ393240:LCK393244 LMF393240:LMG393244 LWB393240:LWC393244 MFX393240:MFY393244 MPT393240:MPU393244 MZP393240:MZQ393244 NJL393240:NJM393244 NTH393240:NTI393244 ODD393240:ODE393244 OMZ393240:ONA393244 OWV393240:OWW393244 PGR393240:PGS393244 PQN393240:PQO393244 QAJ393240:QAK393244 QKF393240:QKG393244 QUB393240:QUC393244 RDX393240:RDY393244 RNT393240:RNU393244 RXP393240:RXQ393244 SHL393240:SHM393244 SRH393240:SRI393244 TBD393240:TBE393244 TKZ393240:TLA393244 TUV393240:TUW393244 UER393240:UES393244 UON393240:UOO393244 UYJ393240:UYK393244 VIF393240:VIG393244 VSB393240:VSC393244 WBX393240:WBY393244 WLT393240:WLU393244 WVP393240:WVQ393244 H458776:I458780 JD458776:JE458780 SZ458776:TA458780 ACV458776:ACW458780 AMR458776:AMS458780 AWN458776:AWO458780 BGJ458776:BGK458780 BQF458776:BQG458780 CAB458776:CAC458780 CJX458776:CJY458780 CTT458776:CTU458780 DDP458776:DDQ458780 DNL458776:DNM458780 DXH458776:DXI458780 EHD458776:EHE458780 EQZ458776:ERA458780 FAV458776:FAW458780 FKR458776:FKS458780 FUN458776:FUO458780 GEJ458776:GEK458780 GOF458776:GOG458780 GYB458776:GYC458780 HHX458776:HHY458780 HRT458776:HRU458780 IBP458776:IBQ458780 ILL458776:ILM458780 IVH458776:IVI458780 JFD458776:JFE458780 JOZ458776:JPA458780 JYV458776:JYW458780 KIR458776:KIS458780 KSN458776:KSO458780 LCJ458776:LCK458780 LMF458776:LMG458780 LWB458776:LWC458780 MFX458776:MFY458780 MPT458776:MPU458780 MZP458776:MZQ458780 NJL458776:NJM458780 NTH458776:NTI458780 ODD458776:ODE458780 OMZ458776:ONA458780 OWV458776:OWW458780 PGR458776:PGS458780 PQN458776:PQO458780 QAJ458776:QAK458780 QKF458776:QKG458780 QUB458776:QUC458780 RDX458776:RDY458780 RNT458776:RNU458780 RXP458776:RXQ458780 SHL458776:SHM458780 SRH458776:SRI458780 TBD458776:TBE458780 TKZ458776:TLA458780 TUV458776:TUW458780 UER458776:UES458780 UON458776:UOO458780 UYJ458776:UYK458780 VIF458776:VIG458780 VSB458776:VSC458780 WBX458776:WBY458780 WLT458776:WLU458780 WVP458776:WVQ458780 H524312:I524316 JD524312:JE524316 SZ524312:TA524316 ACV524312:ACW524316 AMR524312:AMS524316 AWN524312:AWO524316 BGJ524312:BGK524316 BQF524312:BQG524316 CAB524312:CAC524316 CJX524312:CJY524316 CTT524312:CTU524316 DDP524312:DDQ524316 DNL524312:DNM524316 DXH524312:DXI524316 EHD524312:EHE524316 EQZ524312:ERA524316 FAV524312:FAW524316 FKR524312:FKS524316 FUN524312:FUO524316 GEJ524312:GEK524316 GOF524312:GOG524316 GYB524312:GYC524316 HHX524312:HHY524316 HRT524312:HRU524316 IBP524312:IBQ524316 ILL524312:ILM524316 IVH524312:IVI524316 JFD524312:JFE524316 JOZ524312:JPA524316 JYV524312:JYW524316 KIR524312:KIS524316 KSN524312:KSO524316 LCJ524312:LCK524316 LMF524312:LMG524316 LWB524312:LWC524316 MFX524312:MFY524316 MPT524312:MPU524316 MZP524312:MZQ524316 NJL524312:NJM524316 NTH524312:NTI524316 ODD524312:ODE524316 OMZ524312:ONA524316 OWV524312:OWW524316 PGR524312:PGS524316 PQN524312:PQO524316 QAJ524312:QAK524316 QKF524312:QKG524316 QUB524312:QUC524316 RDX524312:RDY524316 RNT524312:RNU524316 RXP524312:RXQ524316 SHL524312:SHM524316 SRH524312:SRI524316 TBD524312:TBE524316 TKZ524312:TLA524316 TUV524312:TUW524316 UER524312:UES524316 UON524312:UOO524316 UYJ524312:UYK524316 VIF524312:VIG524316 VSB524312:VSC524316 WBX524312:WBY524316 WLT524312:WLU524316 WVP524312:WVQ524316 H589848:I589852 JD589848:JE589852 SZ589848:TA589852 ACV589848:ACW589852 AMR589848:AMS589852 AWN589848:AWO589852 BGJ589848:BGK589852 BQF589848:BQG589852 CAB589848:CAC589852 CJX589848:CJY589852 CTT589848:CTU589852 DDP589848:DDQ589852 DNL589848:DNM589852 DXH589848:DXI589852 EHD589848:EHE589852 EQZ589848:ERA589852 FAV589848:FAW589852 FKR589848:FKS589852 FUN589848:FUO589852 GEJ589848:GEK589852 GOF589848:GOG589852 GYB589848:GYC589852 HHX589848:HHY589852 HRT589848:HRU589852 IBP589848:IBQ589852 ILL589848:ILM589852 IVH589848:IVI589852 JFD589848:JFE589852 JOZ589848:JPA589852 JYV589848:JYW589852 KIR589848:KIS589852 KSN589848:KSO589852 LCJ589848:LCK589852 LMF589848:LMG589852 LWB589848:LWC589852 MFX589848:MFY589852 MPT589848:MPU589852 MZP589848:MZQ589852 NJL589848:NJM589852 NTH589848:NTI589852 ODD589848:ODE589852 OMZ589848:ONA589852 OWV589848:OWW589852 PGR589848:PGS589852 PQN589848:PQO589852 QAJ589848:QAK589852 QKF589848:QKG589852 QUB589848:QUC589852 RDX589848:RDY589852 RNT589848:RNU589852 RXP589848:RXQ589852 SHL589848:SHM589852 SRH589848:SRI589852 TBD589848:TBE589852 TKZ589848:TLA589852 TUV589848:TUW589852 UER589848:UES589852 UON589848:UOO589852 UYJ589848:UYK589852 VIF589848:VIG589852 VSB589848:VSC589852 WBX589848:WBY589852 WLT589848:WLU589852 WVP589848:WVQ589852 H655384:I655388 JD655384:JE655388 SZ655384:TA655388 ACV655384:ACW655388 AMR655384:AMS655388 AWN655384:AWO655388 BGJ655384:BGK655388 BQF655384:BQG655388 CAB655384:CAC655388 CJX655384:CJY655388 CTT655384:CTU655388 DDP655384:DDQ655388 DNL655384:DNM655388 DXH655384:DXI655388 EHD655384:EHE655388 EQZ655384:ERA655388 FAV655384:FAW655388 FKR655384:FKS655388 FUN655384:FUO655388 GEJ655384:GEK655388 GOF655384:GOG655388 GYB655384:GYC655388 HHX655384:HHY655388 HRT655384:HRU655388 IBP655384:IBQ655388 ILL655384:ILM655388 IVH655384:IVI655388 JFD655384:JFE655388 JOZ655384:JPA655388 JYV655384:JYW655388 KIR655384:KIS655388 KSN655384:KSO655388 LCJ655384:LCK655388 LMF655384:LMG655388 LWB655384:LWC655388 MFX655384:MFY655388 MPT655384:MPU655388 MZP655384:MZQ655388 NJL655384:NJM655388 NTH655384:NTI655388 ODD655384:ODE655388 OMZ655384:ONA655388 OWV655384:OWW655388 PGR655384:PGS655388 PQN655384:PQO655388 QAJ655384:QAK655388 QKF655384:QKG655388 QUB655384:QUC655388 RDX655384:RDY655388 RNT655384:RNU655388 RXP655384:RXQ655388 SHL655384:SHM655388 SRH655384:SRI655388 TBD655384:TBE655388 TKZ655384:TLA655388 TUV655384:TUW655388 UER655384:UES655388 UON655384:UOO655388 UYJ655384:UYK655388 VIF655384:VIG655388 VSB655384:VSC655388 WBX655384:WBY655388 WLT655384:WLU655388 WVP655384:WVQ655388 H720920:I720924 JD720920:JE720924 SZ720920:TA720924 ACV720920:ACW720924 AMR720920:AMS720924 AWN720920:AWO720924 BGJ720920:BGK720924 BQF720920:BQG720924 CAB720920:CAC720924 CJX720920:CJY720924 CTT720920:CTU720924 DDP720920:DDQ720924 DNL720920:DNM720924 DXH720920:DXI720924 EHD720920:EHE720924 EQZ720920:ERA720924 FAV720920:FAW720924 FKR720920:FKS720924 FUN720920:FUO720924 GEJ720920:GEK720924 GOF720920:GOG720924 GYB720920:GYC720924 HHX720920:HHY720924 HRT720920:HRU720924 IBP720920:IBQ720924 ILL720920:ILM720924 IVH720920:IVI720924 JFD720920:JFE720924 JOZ720920:JPA720924 JYV720920:JYW720924 KIR720920:KIS720924 KSN720920:KSO720924 LCJ720920:LCK720924 LMF720920:LMG720924 LWB720920:LWC720924 MFX720920:MFY720924 MPT720920:MPU720924 MZP720920:MZQ720924 NJL720920:NJM720924 NTH720920:NTI720924 ODD720920:ODE720924 OMZ720920:ONA720924 OWV720920:OWW720924 PGR720920:PGS720924 PQN720920:PQO720924 QAJ720920:QAK720924 QKF720920:QKG720924 QUB720920:QUC720924 RDX720920:RDY720924 RNT720920:RNU720924 RXP720920:RXQ720924 SHL720920:SHM720924 SRH720920:SRI720924 TBD720920:TBE720924 TKZ720920:TLA720924 TUV720920:TUW720924 UER720920:UES720924 UON720920:UOO720924 UYJ720920:UYK720924 VIF720920:VIG720924 VSB720920:VSC720924 WBX720920:WBY720924 WLT720920:WLU720924 WVP720920:WVQ720924 H786456:I786460 JD786456:JE786460 SZ786456:TA786460 ACV786456:ACW786460 AMR786456:AMS786460 AWN786456:AWO786460 BGJ786456:BGK786460 BQF786456:BQG786460 CAB786456:CAC786460 CJX786456:CJY786460 CTT786456:CTU786460 DDP786456:DDQ786460 DNL786456:DNM786460 DXH786456:DXI786460 EHD786456:EHE786460 EQZ786456:ERA786460 FAV786456:FAW786460 FKR786456:FKS786460 FUN786456:FUO786460 GEJ786456:GEK786460 GOF786456:GOG786460 GYB786456:GYC786460 HHX786456:HHY786460 HRT786456:HRU786460 IBP786456:IBQ786460 ILL786456:ILM786460 IVH786456:IVI786460 JFD786456:JFE786460 JOZ786456:JPA786460 JYV786456:JYW786460 KIR786456:KIS786460 KSN786456:KSO786460 LCJ786456:LCK786460 LMF786456:LMG786460 LWB786456:LWC786460 MFX786456:MFY786460 MPT786456:MPU786460 MZP786456:MZQ786460 NJL786456:NJM786460 NTH786456:NTI786460 ODD786456:ODE786460 OMZ786456:ONA786460 OWV786456:OWW786460 PGR786456:PGS786460 PQN786456:PQO786460 QAJ786456:QAK786460 QKF786456:QKG786460 QUB786456:QUC786460 RDX786456:RDY786460 RNT786456:RNU786460 RXP786456:RXQ786460 SHL786456:SHM786460 SRH786456:SRI786460 TBD786456:TBE786460 TKZ786456:TLA786460 TUV786456:TUW786460 UER786456:UES786460 UON786456:UOO786460 UYJ786456:UYK786460 VIF786456:VIG786460 VSB786456:VSC786460 WBX786456:WBY786460 WLT786456:WLU786460 WVP786456:WVQ786460 H851992:I851996 JD851992:JE851996 SZ851992:TA851996 ACV851992:ACW851996 AMR851992:AMS851996 AWN851992:AWO851996 BGJ851992:BGK851996 BQF851992:BQG851996 CAB851992:CAC851996 CJX851992:CJY851996 CTT851992:CTU851996 DDP851992:DDQ851996 DNL851992:DNM851996 DXH851992:DXI851996 EHD851992:EHE851996 EQZ851992:ERA851996 FAV851992:FAW851996 FKR851992:FKS851996 FUN851992:FUO851996 GEJ851992:GEK851996 GOF851992:GOG851996 GYB851992:GYC851996 HHX851992:HHY851996 HRT851992:HRU851996 IBP851992:IBQ851996 ILL851992:ILM851996 IVH851992:IVI851996 JFD851992:JFE851996 JOZ851992:JPA851996 JYV851992:JYW851996 KIR851992:KIS851996 KSN851992:KSO851996 LCJ851992:LCK851996 LMF851992:LMG851996 LWB851992:LWC851996 MFX851992:MFY851996 MPT851992:MPU851996 MZP851992:MZQ851996 NJL851992:NJM851996 NTH851992:NTI851996 ODD851992:ODE851996 OMZ851992:ONA851996 OWV851992:OWW851996 PGR851992:PGS851996 PQN851992:PQO851996 QAJ851992:QAK851996 QKF851992:QKG851996 QUB851992:QUC851996 RDX851992:RDY851996 RNT851992:RNU851996 RXP851992:RXQ851996 SHL851992:SHM851996 SRH851992:SRI851996 TBD851992:TBE851996 TKZ851992:TLA851996 TUV851992:TUW851996 UER851992:UES851996 UON851992:UOO851996 UYJ851992:UYK851996 VIF851992:VIG851996 VSB851992:VSC851996 WBX851992:WBY851996 WLT851992:WLU851996 WVP851992:WVQ851996 H917528:I917532 JD917528:JE917532 SZ917528:TA917532 ACV917528:ACW917532 AMR917528:AMS917532 AWN917528:AWO917532 BGJ917528:BGK917532 BQF917528:BQG917532 CAB917528:CAC917532 CJX917528:CJY917532 CTT917528:CTU917532 DDP917528:DDQ917532 DNL917528:DNM917532 DXH917528:DXI917532 EHD917528:EHE917532 EQZ917528:ERA917532 FAV917528:FAW917532 FKR917528:FKS917532 FUN917528:FUO917532 GEJ917528:GEK917532 GOF917528:GOG917532 GYB917528:GYC917532 HHX917528:HHY917532 HRT917528:HRU917532 IBP917528:IBQ917532 ILL917528:ILM917532 IVH917528:IVI917532 JFD917528:JFE917532 JOZ917528:JPA917532 JYV917528:JYW917532 KIR917528:KIS917532 KSN917528:KSO917532 LCJ917528:LCK917532 LMF917528:LMG917532 LWB917528:LWC917532 MFX917528:MFY917532 MPT917528:MPU917532 MZP917528:MZQ917532 NJL917528:NJM917532 NTH917528:NTI917532 ODD917528:ODE917532 OMZ917528:ONA917532 OWV917528:OWW917532 PGR917528:PGS917532 PQN917528:PQO917532 QAJ917528:QAK917532 QKF917528:QKG917532 QUB917528:QUC917532 RDX917528:RDY917532 RNT917528:RNU917532 RXP917528:RXQ917532 SHL917528:SHM917532 SRH917528:SRI917532 TBD917528:TBE917532 TKZ917528:TLA917532 TUV917528:TUW917532 UER917528:UES917532 UON917528:UOO917532 UYJ917528:UYK917532 VIF917528:VIG917532 VSB917528:VSC917532 WBX917528:WBY917532 WLT917528:WLU917532 WVP917528:WVQ917532 H983064:I983068 JD983064:JE983068 SZ983064:TA983068 ACV983064:ACW983068 AMR983064:AMS983068 AWN983064:AWO983068 BGJ983064:BGK983068 BQF983064:BQG983068 CAB983064:CAC983068 CJX983064:CJY983068 CTT983064:CTU983068 DDP983064:DDQ983068 DNL983064:DNM983068 DXH983064:DXI983068 EHD983064:EHE983068 EQZ983064:ERA983068 FAV983064:FAW983068 FKR983064:FKS983068 FUN983064:FUO983068 GEJ983064:GEK983068 GOF983064:GOG983068 GYB983064:GYC983068 HHX983064:HHY983068 HRT983064:HRU983068 IBP983064:IBQ983068 ILL983064:ILM983068 IVH983064:IVI983068 JFD983064:JFE983068 JOZ983064:JPA983068 JYV983064:JYW983068 KIR983064:KIS983068 KSN983064:KSO983068 LCJ983064:LCK983068 LMF983064:LMG983068 LWB983064:LWC983068 MFX983064:MFY983068 MPT983064:MPU983068 MZP983064:MZQ983068 NJL983064:NJM983068 NTH983064:NTI983068 ODD983064:ODE983068 OMZ983064:ONA983068 OWV983064:OWW983068 PGR983064:PGS983068 PQN983064:PQO983068 QAJ983064:QAK983068 QKF983064:QKG983068 QUB983064:QUC983068 RDX983064:RDY983068 RNT983064:RNU983068 RXP983064:RXQ983068 SHL983064:SHM983068 SRH983064:SRI983068 TBD983064:TBE983068 TKZ983064:TLA983068 TUV983064:TUW983068 UER983064:UES983068 UON983064:UOO983068 UYJ983064:UYK983068 VIF983064:VIG983068 VSB983064:VSC983068 WBX983064:WBY983068 WLT983064:WLU983068 WVP983064:WVQ983068 L65560:L65564 JH65560:JH65564 TD65560:TD65564 ACZ65560:ACZ65564 AMV65560:AMV65564 AWR65560:AWR65564 BGN65560:BGN65564 BQJ65560:BQJ65564 CAF65560:CAF65564 CKB65560:CKB65564 CTX65560:CTX65564 DDT65560:DDT65564 DNP65560:DNP65564 DXL65560:DXL65564 EHH65560:EHH65564 ERD65560:ERD65564 FAZ65560:FAZ65564 FKV65560:FKV65564 FUR65560:FUR65564 GEN65560:GEN65564 GOJ65560:GOJ65564 GYF65560:GYF65564 HIB65560:HIB65564 HRX65560:HRX65564 IBT65560:IBT65564 ILP65560:ILP65564 IVL65560:IVL65564 JFH65560:JFH65564 JPD65560:JPD65564 JYZ65560:JYZ65564 KIV65560:KIV65564 KSR65560:KSR65564 LCN65560:LCN65564 LMJ65560:LMJ65564 LWF65560:LWF65564 MGB65560:MGB65564 MPX65560:MPX65564 MZT65560:MZT65564 NJP65560:NJP65564 NTL65560:NTL65564 ODH65560:ODH65564 OND65560:OND65564 OWZ65560:OWZ65564 PGV65560:PGV65564 PQR65560:PQR65564 QAN65560:QAN65564 QKJ65560:QKJ65564 QUF65560:QUF65564 REB65560:REB65564 RNX65560:RNX65564 RXT65560:RXT65564 SHP65560:SHP65564 SRL65560:SRL65564 TBH65560:TBH65564 TLD65560:TLD65564 TUZ65560:TUZ65564 UEV65560:UEV65564 UOR65560:UOR65564 UYN65560:UYN65564 VIJ65560:VIJ65564 VSF65560:VSF65564 WCB65560:WCB65564 WLX65560:WLX65564 WVT65560:WVT65564 L131096:L131100 JH131096:JH131100 TD131096:TD131100 ACZ131096:ACZ131100 AMV131096:AMV131100 AWR131096:AWR131100 BGN131096:BGN131100 BQJ131096:BQJ131100 CAF131096:CAF131100 CKB131096:CKB131100 CTX131096:CTX131100 DDT131096:DDT131100 DNP131096:DNP131100 DXL131096:DXL131100 EHH131096:EHH131100 ERD131096:ERD131100 FAZ131096:FAZ131100 FKV131096:FKV131100 FUR131096:FUR131100 GEN131096:GEN131100 GOJ131096:GOJ131100 GYF131096:GYF131100 HIB131096:HIB131100 HRX131096:HRX131100 IBT131096:IBT131100 ILP131096:ILP131100 IVL131096:IVL131100 JFH131096:JFH131100 JPD131096:JPD131100 JYZ131096:JYZ131100 KIV131096:KIV131100 KSR131096:KSR131100 LCN131096:LCN131100 LMJ131096:LMJ131100 LWF131096:LWF131100 MGB131096:MGB131100 MPX131096:MPX131100 MZT131096:MZT131100 NJP131096:NJP131100 NTL131096:NTL131100 ODH131096:ODH131100 OND131096:OND131100 OWZ131096:OWZ131100 PGV131096:PGV131100 PQR131096:PQR131100 QAN131096:QAN131100 QKJ131096:QKJ131100 QUF131096:QUF131100 REB131096:REB131100 RNX131096:RNX131100 RXT131096:RXT131100 SHP131096:SHP131100 SRL131096:SRL131100 TBH131096:TBH131100 TLD131096:TLD131100 TUZ131096:TUZ131100 UEV131096:UEV131100 UOR131096:UOR131100 UYN131096:UYN131100 VIJ131096:VIJ131100 VSF131096:VSF131100 WCB131096:WCB131100 WLX131096:WLX131100 WVT131096:WVT131100 L196632:L196636 JH196632:JH196636 TD196632:TD196636 ACZ196632:ACZ196636 AMV196632:AMV196636 AWR196632:AWR196636 BGN196632:BGN196636 BQJ196632:BQJ196636 CAF196632:CAF196636 CKB196632:CKB196636 CTX196632:CTX196636 DDT196632:DDT196636 DNP196632:DNP196636 DXL196632:DXL196636 EHH196632:EHH196636 ERD196632:ERD196636 FAZ196632:FAZ196636 FKV196632:FKV196636 FUR196632:FUR196636 GEN196632:GEN196636 GOJ196632:GOJ196636 GYF196632:GYF196636 HIB196632:HIB196636 HRX196632:HRX196636 IBT196632:IBT196636 ILP196632:ILP196636 IVL196632:IVL196636 JFH196632:JFH196636 JPD196632:JPD196636 JYZ196632:JYZ196636 KIV196632:KIV196636 KSR196632:KSR196636 LCN196632:LCN196636 LMJ196632:LMJ196636 LWF196632:LWF196636 MGB196632:MGB196636 MPX196632:MPX196636 MZT196632:MZT196636 NJP196632:NJP196636 NTL196632:NTL196636 ODH196632:ODH196636 OND196632:OND196636 OWZ196632:OWZ196636 PGV196632:PGV196636 PQR196632:PQR196636 QAN196632:QAN196636 QKJ196632:QKJ196636 QUF196632:QUF196636 REB196632:REB196636 RNX196632:RNX196636 RXT196632:RXT196636 SHP196632:SHP196636 SRL196632:SRL196636 TBH196632:TBH196636 TLD196632:TLD196636 TUZ196632:TUZ196636 UEV196632:UEV196636 UOR196632:UOR196636 UYN196632:UYN196636 VIJ196632:VIJ196636 VSF196632:VSF196636 WCB196632:WCB196636 WLX196632:WLX196636 WVT196632:WVT196636 L262168:L262172 JH262168:JH262172 TD262168:TD262172 ACZ262168:ACZ262172 AMV262168:AMV262172 AWR262168:AWR262172 BGN262168:BGN262172 BQJ262168:BQJ262172 CAF262168:CAF262172 CKB262168:CKB262172 CTX262168:CTX262172 DDT262168:DDT262172 DNP262168:DNP262172 DXL262168:DXL262172 EHH262168:EHH262172 ERD262168:ERD262172 FAZ262168:FAZ262172 FKV262168:FKV262172 FUR262168:FUR262172 GEN262168:GEN262172 GOJ262168:GOJ262172 GYF262168:GYF262172 HIB262168:HIB262172 HRX262168:HRX262172 IBT262168:IBT262172 ILP262168:ILP262172 IVL262168:IVL262172 JFH262168:JFH262172 JPD262168:JPD262172 JYZ262168:JYZ262172 KIV262168:KIV262172 KSR262168:KSR262172 LCN262168:LCN262172 LMJ262168:LMJ262172 LWF262168:LWF262172 MGB262168:MGB262172 MPX262168:MPX262172 MZT262168:MZT262172 NJP262168:NJP262172 NTL262168:NTL262172 ODH262168:ODH262172 OND262168:OND262172 OWZ262168:OWZ262172 PGV262168:PGV262172 PQR262168:PQR262172 QAN262168:QAN262172 QKJ262168:QKJ262172 QUF262168:QUF262172 REB262168:REB262172 RNX262168:RNX262172 RXT262168:RXT262172 SHP262168:SHP262172 SRL262168:SRL262172 TBH262168:TBH262172 TLD262168:TLD262172 TUZ262168:TUZ262172 UEV262168:UEV262172 UOR262168:UOR262172 UYN262168:UYN262172 VIJ262168:VIJ262172 VSF262168:VSF262172 WCB262168:WCB262172 WLX262168:WLX262172 WVT262168:WVT262172 L327704:L327708 JH327704:JH327708 TD327704:TD327708 ACZ327704:ACZ327708 AMV327704:AMV327708 AWR327704:AWR327708 BGN327704:BGN327708 BQJ327704:BQJ327708 CAF327704:CAF327708 CKB327704:CKB327708 CTX327704:CTX327708 DDT327704:DDT327708 DNP327704:DNP327708 DXL327704:DXL327708 EHH327704:EHH327708 ERD327704:ERD327708 FAZ327704:FAZ327708 FKV327704:FKV327708 FUR327704:FUR327708 GEN327704:GEN327708 GOJ327704:GOJ327708 GYF327704:GYF327708 HIB327704:HIB327708 HRX327704:HRX327708 IBT327704:IBT327708 ILP327704:ILP327708 IVL327704:IVL327708 JFH327704:JFH327708 JPD327704:JPD327708 JYZ327704:JYZ327708 KIV327704:KIV327708 KSR327704:KSR327708 LCN327704:LCN327708 LMJ327704:LMJ327708 LWF327704:LWF327708 MGB327704:MGB327708 MPX327704:MPX327708 MZT327704:MZT327708 NJP327704:NJP327708 NTL327704:NTL327708 ODH327704:ODH327708 OND327704:OND327708 OWZ327704:OWZ327708 PGV327704:PGV327708 PQR327704:PQR327708 QAN327704:QAN327708 QKJ327704:QKJ327708 QUF327704:QUF327708 REB327704:REB327708 RNX327704:RNX327708 RXT327704:RXT327708 SHP327704:SHP327708 SRL327704:SRL327708 TBH327704:TBH327708 TLD327704:TLD327708 TUZ327704:TUZ327708 UEV327704:UEV327708 UOR327704:UOR327708 UYN327704:UYN327708 VIJ327704:VIJ327708 VSF327704:VSF327708 WCB327704:WCB327708 WLX327704:WLX327708 WVT327704:WVT327708 L393240:L393244 JH393240:JH393244 TD393240:TD393244 ACZ393240:ACZ393244 AMV393240:AMV393244 AWR393240:AWR393244 BGN393240:BGN393244 BQJ393240:BQJ393244 CAF393240:CAF393244 CKB393240:CKB393244 CTX393240:CTX393244 DDT393240:DDT393244 DNP393240:DNP393244 DXL393240:DXL393244 EHH393240:EHH393244 ERD393240:ERD393244 FAZ393240:FAZ393244 FKV393240:FKV393244 FUR393240:FUR393244 GEN393240:GEN393244 GOJ393240:GOJ393244 GYF393240:GYF393244 HIB393240:HIB393244 HRX393240:HRX393244 IBT393240:IBT393244 ILP393240:ILP393244 IVL393240:IVL393244 JFH393240:JFH393244 JPD393240:JPD393244 JYZ393240:JYZ393244 KIV393240:KIV393244 KSR393240:KSR393244 LCN393240:LCN393244 LMJ393240:LMJ393244 LWF393240:LWF393244 MGB393240:MGB393244 MPX393240:MPX393244 MZT393240:MZT393244 NJP393240:NJP393244 NTL393240:NTL393244 ODH393240:ODH393244 OND393240:OND393244 OWZ393240:OWZ393244 PGV393240:PGV393244 PQR393240:PQR393244 QAN393240:QAN393244 QKJ393240:QKJ393244 QUF393240:QUF393244 REB393240:REB393244 RNX393240:RNX393244 RXT393240:RXT393244 SHP393240:SHP393244 SRL393240:SRL393244 TBH393240:TBH393244 TLD393240:TLD393244 TUZ393240:TUZ393244 UEV393240:UEV393244 UOR393240:UOR393244 UYN393240:UYN393244 VIJ393240:VIJ393244 VSF393240:VSF393244 WCB393240:WCB393244 WLX393240:WLX393244 WVT393240:WVT393244 L458776:L458780 JH458776:JH458780 TD458776:TD458780 ACZ458776:ACZ458780 AMV458776:AMV458780 AWR458776:AWR458780 BGN458776:BGN458780 BQJ458776:BQJ458780 CAF458776:CAF458780 CKB458776:CKB458780 CTX458776:CTX458780 DDT458776:DDT458780 DNP458776:DNP458780 DXL458776:DXL458780 EHH458776:EHH458780 ERD458776:ERD458780 FAZ458776:FAZ458780 FKV458776:FKV458780 FUR458776:FUR458780 GEN458776:GEN458780 GOJ458776:GOJ458780 GYF458776:GYF458780 HIB458776:HIB458780 HRX458776:HRX458780 IBT458776:IBT458780 ILP458776:ILP458780 IVL458776:IVL458780 JFH458776:JFH458780 JPD458776:JPD458780 JYZ458776:JYZ458780 KIV458776:KIV458780 KSR458776:KSR458780 LCN458776:LCN458780 LMJ458776:LMJ458780 LWF458776:LWF458780 MGB458776:MGB458780 MPX458776:MPX458780 MZT458776:MZT458780 NJP458776:NJP458780 NTL458776:NTL458780 ODH458776:ODH458780 OND458776:OND458780 OWZ458776:OWZ458780 PGV458776:PGV458780 PQR458776:PQR458780 QAN458776:QAN458780 QKJ458776:QKJ458780 QUF458776:QUF458780 REB458776:REB458780 RNX458776:RNX458780 RXT458776:RXT458780 SHP458776:SHP458780 SRL458776:SRL458780 TBH458776:TBH458780 TLD458776:TLD458780 TUZ458776:TUZ458780 UEV458776:UEV458780 UOR458776:UOR458780 UYN458776:UYN458780 VIJ458776:VIJ458780 VSF458776:VSF458780 WCB458776:WCB458780 WLX458776:WLX458780 WVT458776:WVT458780 L524312:L524316 JH524312:JH524316 TD524312:TD524316 ACZ524312:ACZ524316 AMV524312:AMV524316 AWR524312:AWR524316 BGN524312:BGN524316 BQJ524312:BQJ524316 CAF524312:CAF524316 CKB524312:CKB524316 CTX524312:CTX524316 DDT524312:DDT524316 DNP524312:DNP524316 DXL524312:DXL524316 EHH524312:EHH524316 ERD524312:ERD524316 FAZ524312:FAZ524316 FKV524312:FKV524316 FUR524312:FUR524316 GEN524312:GEN524316 GOJ524312:GOJ524316 GYF524312:GYF524316 HIB524312:HIB524316 HRX524312:HRX524316 IBT524312:IBT524316 ILP524312:ILP524316 IVL524312:IVL524316 JFH524312:JFH524316 JPD524312:JPD524316 JYZ524312:JYZ524316 KIV524312:KIV524316 KSR524312:KSR524316 LCN524312:LCN524316 LMJ524312:LMJ524316 LWF524312:LWF524316 MGB524312:MGB524316 MPX524312:MPX524316 MZT524312:MZT524316 NJP524312:NJP524316 NTL524312:NTL524316 ODH524312:ODH524316 OND524312:OND524316 OWZ524312:OWZ524316 PGV524312:PGV524316 PQR524312:PQR524316 QAN524312:QAN524316 QKJ524312:QKJ524316 QUF524312:QUF524316 REB524312:REB524316 RNX524312:RNX524316 RXT524312:RXT524316 SHP524312:SHP524316 SRL524312:SRL524316 TBH524312:TBH524316 TLD524312:TLD524316 TUZ524312:TUZ524316 UEV524312:UEV524316 UOR524312:UOR524316 UYN524312:UYN524316 VIJ524312:VIJ524316 VSF524312:VSF524316 WCB524312:WCB524316 WLX524312:WLX524316 WVT524312:WVT524316 L589848:L589852 JH589848:JH589852 TD589848:TD589852 ACZ589848:ACZ589852 AMV589848:AMV589852 AWR589848:AWR589852 BGN589848:BGN589852 BQJ589848:BQJ589852 CAF589848:CAF589852 CKB589848:CKB589852 CTX589848:CTX589852 DDT589848:DDT589852 DNP589848:DNP589852 DXL589848:DXL589852 EHH589848:EHH589852 ERD589848:ERD589852 FAZ589848:FAZ589852 FKV589848:FKV589852 FUR589848:FUR589852 GEN589848:GEN589852 GOJ589848:GOJ589852 GYF589848:GYF589852 HIB589848:HIB589852 HRX589848:HRX589852 IBT589848:IBT589852 ILP589848:ILP589852 IVL589848:IVL589852 JFH589848:JFH589852 JPD589848:JPD589852 JYZ589848:JYZ589852 KIV589848:KIV589852 KSR589848:KSR589852 LCN589848:LCN589852 LMJ589848:LMJ589852 LWF589848:LWF589852 MGB589848:MGB589852 MPX589848:MPX589852 MZT589848:MZT589852 NJP589848:NJP589852 NTL589848:NTL589852 ODH589848:ODH589852 OND589848:OND589852 OWZ589848:OWZ589852 PGV589848:PGV589852 PQR589848:PQR589852 QAN589848:QAN589852 QKJ589848:QKJ589852 QUF589848:QUF589852 REB589848:REB589852 RNX589848:RNX589852 RXT589848:RXT589852 SHP589848:SHP589852 SRL589848:SRL589852 TBH589848:TBH589852 TLD589848:TLD589852 TUZ589848:TUZ589852 UEV589848:UEV589852 UOR589848:UOR589852 UYN589848:UYN589852 VIJ589848:VIJ589852 VSF589848:VSF589852 WCB589848:WCB589852 WLX589848:WLX589852 WVT589848:WVT589852 L655384:L655388 JH655384:JH655388 TD655384:TD655388 ACZ655384:ACZ655388 AMV655384:AMV655388 AWR655384:AWR655388 BGN655384:BGN655388 BQJ655384:BQJ655388 CAF655384:CAF655388 CKB655384:CKB655388 CTX655384:CTX655388 DDT655384:DDT655388 DNP655384:DNP655388 DXL655384:DXL655388 EHH655384:EHH655388 ERD655384:ERD655388 FAZ655384:FAZ655388 FKV655384:FKV655388 FUR655384:FUR655388 GEN655384:GEN655388 GOJ655384:GOJ655388 GYF655384:GYF655388 HIB655384:HIB655388 HRX655384:HRX655388 IBT655384:IBT655388 ILP655384:ILP655388 IVL655384:IVL655388 JFH655384:JFH655388 JPD655384:JPD655388 JYZ655384:JYZ655388 KIV655384:KIV655388 KSR655384:KSR655388 LCN655384:LCN655388 LMJ655384:LMJ655388 LWF655384:LWF655388 MGB655384:MGB655388 MPX655384:MPX655388 MZT655384:MZT655388 NJP655384:NJP655388 NTL655384:NTL655388 ODH655384:ODH655388 OND655384:OND655388 OWZ655384:OWZ655388 PGV655384:PGV655388 PQR655384:PQR655388 QAN655384:QAN655388 QKJ655384:QKJ655388 QUF655384:QUF655388 REB655384:REB655388 RNX655384:RNX655388 RXT655384:RXT655388 SHP655384:SHP655388 SRL655384:SRL655388 TBH655384:TBH655388 TLD655384:TLD655388 TUZ655384:TUZ655388 UEV655384:UEV655388 UOR655384:UOR655388 UYN655384:UYN655388 VIJ655384:VIJ655388 VSF655384:VSF655388 WCB655384:WCB655388 WLX655384:WLX655388 WVT655384:WVT655388 L720920:L720924 JH720920:JH720924 TD720920:TD720924 ACZ720920:ACZ720924 AMV720920:AMV720924 AWR720920:AWR720924 BGN720920:BGN720924 BQJ720920:BQJ720924 CAF720920:CAF720924 CKB720920:CKB720924 CTX720920:CTX720924 DDT720920:DDT720924 DNP720920:DNP720924 DXL720920:DXL720924 EHH720920:EHH720924 ERD720920:ERD720924 FAZ720920:FAZ720924 FKV720920:FKV720924 FUR720920:FUR720924 GEN720920:GEN720924 GOJ720920:GOJ720924 GYF720920:GYF720924 HIB720920:HIB720924 HRX720920:HRX720924 IBT720920:IBT720924 ILP720920:ILP720924 IVL720920:IVL720924 JFH720920:JFH720924 JPD720920:JPD720924 JYZ720920:JYZ720924 KIV720920:KIV720924 KSR720920:KSR720924 LCN720920:LCN720924 LMJ720920:LMJ720924 LWF720920:LWF720924 MGB720920:MGB720924 MPX720920:MPX720924 MZT720920:MZT720924 NJP720920:NJP720924 NTL720920:NTL720924 ODH720920:ODH720924 OND720920:OND720924 OWZ720920:OWZ720924 PGV720920:PGV720924 PQR720920:PQR720924 QAN720920:QAN720924 QKJ720920:QKJ720924 QUF720920:QUF720924 REB720920:REB720924 RNX720920:RNX720924 RXT720920:RXT720924 SHP720920:SHP720924 SRL720920:SRL720924 TBH720920:TBH720924 TLD720920:TLD720924 TUZ720920:TUZ720924 UEV720920:UEV720924 UOR720920:UOR720924 UYN720920:UYN720924 VIJ720920:VIJ720924 VSF720920:VSF720924 WCB720920:WCB720924 WLX720920:WLX720924 WVT720920:WVT720924 L786456:L786460 JH786456:JH786460 TD786456:TD786460 ACZ786456:ACZ786460 AMV786456:AMV786460 AWR786456:AWR786460 BGN786456:BGN786460 BQJ786456:BQJ786460 CAF786456:CAF786460 CKB786456:CKB786460 CTX786456:CTX786460 DDT786456:DDT786460 DNP786456:DNP786460 DXL786456:DXL786460 EHH786456:EHH786460 ERD786456:ERD786460 FAZ786456:FAZ786460 FKV786456:FKV786460 FUR786456:FUR786460 GEN786456:GEN786460 GOJ786456:GOJ786460 GYF786456:GYF786460 HIB786456:HIB786460 HRX786456:HRX786460 IBT786456:IBT786460 ILP786456:ILP786460 IVL786456:IVL786460 JFH786456:JFH786460 JPD786456:JPD786460 JYZ786456:JYZ786460 KIV786456:KIV786460 KSR786456:KSR786460 LCN786456:LCN786460 LMJ786456:LMJ786460 LWF786456:LWF786460 MGB786456:MGB786460 MPX786456:MPX786460 MZT786456:MZT786460 NJP786456:NJP786460 NTL786456:NTL786460 ODH786456:ODH786460 OND786456:OND786460 OWZ786456:OWZ786460 PGV786456:PGV786460 PQR786456:PQR786460 QAN786456:QAN786460 QKJ786456:QKJ786460 QUF786456:QUF786460 REB786456:REB786460 RNX786456:RNX786460 RXT786456:RXT786460 SHP786456:SHP786460 SRL786456:SRL786460 TBH786456:TBH786460 TLD786456:TLD786460 TUZ786456:TUZ786460 UEV786456:UEV786460 UOR786456:UOR786460 UYN786456:UYN786460 VIJ786456:VIJ786460 VSF786456:VSF786460 WCB786456:WCB786460 WLX786456:WLX786460 WVT786456:WVT786460 L851992:L851996 JH851992:JH851996 TD851992:TD851996 ACZ851992:ACZ851996 AMV851992:AMV851996 AWR851992:AWR851996 BGN851992:BGN851996 BQJ851992:BQJ851996 CAF851992:CAF851996 CKB851992:CKB851996 CTX851992:CTX851996 DDT851992:DDT851996 DNP851992:DNP851996 DXL851992:DXL851996 EHH851992:EHH851996 ERD851992:ERD851996 FAZ851992:FAZ851996 FKV851992:FKV851996 FUR851992:FUR851996 GEN851992:GEN851996 GOJ851992:GOJ851996 GYF851992:GYF851996 HIB851992:HIB851996 HRX851992:HRX851996 IBT851992:IBT851996 ILP851992:ILP851996 IVL851992:IVL851996 JFH851992:JFH851996 JPD851992:JPD851996 JYZ851992:JYZ851996 KIV851992:KIV851996 KSR851992:KSR851996 LCN851992:LCN851996 LMJ851992:LMJ851996 LWF851992:LWF851996 MGB851992:MGB851996 MPX851992:MPX851996 MZT851992:MZT851996 NJP851992:NJP851996 NTL851992:NTL851996 ODH851992:ODH851996 OND851992:OND851996 OWZ851992:OWZ851996 PGV851992:PGV851996 PQR851992:PQR851996 QAN851992:QAN851996 QKJ851992:QKJ851996 QUF851992:QUF851996 REB851992:REB851996 RNX851992:RNX851996 RXT851992:RXT851996 SHP851992:SHP851996 SRL851992:SRL851996 TBH851992:TBH851996 TLD851992:TLD851996 TUZ851992:TUZ851996 UEV851992:UEV851996 UOR851992:UOR851996 UYN851992:UYN851996 VIJ851992:VIJ851996 VSF851992:VSF851996 WCB851992:WCB851996 WLX851992:WLX851996 WVT851992:WVT851996 L917528:L917532 JH917528:JH917532 TD917528:TD917532 ACZ917528:ACZ917532 AMV917528:AMV917532 AWR917528:AWR917532 BGN917528:BGN917532 BQJ917528:BQJ917532 CAF917528:CAF917532 CKB917528:CKB917532 CTX917528:CTX917532 DDT917528:DDT917532 DNP917528:DNP917532 DXL917528:DXL917532 EHH917528:EHH917532 ERD917528:ERD917532 FAZ917528:FAZ917532 FKV917528:FKV917532 FUR917528:FUR917532 GEN917528:GEN917532 GOJ917528:GOJ917532 GYF917528:GYF917532 HIB917528:HIB917532 HRX917528:HRX917532 IBT917528:IBT917532 ILP917528:ILP917532 IVL917528:IVL917532 JFH917528:JFH917532 JPD917528:JPD917532 JYZ917528:JYZ917532 KIV917528:KIV917532 KSR917528:KSR917532 LCN917528:LCN917532 LMJ917528:LMJ917532 LWF917528:LWF917532 MGB917528:MGB917532 MPX917528:MPX917532 MZT917528:MZT917532 NJP917528:NJP917532 NTL917528:NTL917532 ODH917528:ODH917532 OND917528:OND917532 OWZ917528:OWZ917532 PGV917528:PGV917532 PQR917528:PQR917532 QAN917528:QAN917532 QKJ917528:QKJ917532 QUF917528:QUF917532 REB917528:REB917532 RNX917528:RNX917532 RXT917528:RXT917532 SHP917528:SHP917532 SRL917528:SRL917532 TBH917528:TBH917532 TLD917528:TLD917532 TUZ917528:TUZ917532 UEV917528:UEV917532 UOR917528:UOR917532 UYN917528:UYN917532 VIJ917528:VIJ917532 VSF917528:VSF917532 WCB917528:WCB917532 WLX917528:WLX917532 WVT917528:WVT917532 L983064:L983068 JH983064:JH983068 TD983064:TD983068 ACZ983064:ACZ983068 AMV983064:AMV983068 AWR983064:AWR983068 BGN983064:BGN983068 BQJ983064:BQJ983068 CAF983064:CAF983068 CKB983064:CKB983068 CTX983064:CTX983068 DDT983064:DDT983068 DNP983064:DNP983068 DXL983064:DXL983068 EHH983064:EHH983068 ERD983064:ERD983068 FAZ983064:FAZ983068 FKV983064:FKV983068 FUR983064:FUR983068 GEN983064:GEN983068 GOJ983064:GOJ983068 GYF983064:GYF983068 HIB983064:HIB983068 HRX983064:HRX983068 IBT983064:IBT983068 ILP983064:ILP983068 IVL983064:IVL983068 JFH983064:JFH983068 JPD983064:JPD983068 JYZ983064:JYZ983068 KIV983064:KIV983068 KSR983064:KSR983068 LCN983064:LCN983068 LMJ983064:LMJ983068 LWF983064:LWF983068 MGB983064:MGB983068 MPX983064:MPX983068 MZT983064:MZT983068 NJP983064:NJP983068 NTL983064:NTL983068 ODH983064:ODH983068 OND983064:OND983068 OWZ983064:OWZ983068 PGV983064:PGV983068 PQR983064:PQR983068 QAN983064:QAN983068 QKJ983064:QKJ983068 QUF983064:QUF983068 REB983064:REB983068 RNX983064:RNX983068 RXT983064:RXT983068 SHP983064:SHP983068 SRL983064:SRL983068 TBH983064:TBH983068 TLD983064:TLD983068 TUZ983064:TUZ983068 UEV983064:UEV983068 UOR983064:UOR983068 UYN983064:UYN983068 VIJ983064:VIJ983068 VSF983064:VSF983068 WCB983064:WCB983068 WLX983064:WLX983068 WVT983064:WVT983068">
      <formula1>0</formula1>
    </dataValidation>
  </dataValidations>
  <pageMargins left="0.59055118110236227" right="0.98425196850393704" top="1.1811023622047245" bottom="0.59055118110236227" header="0.39370078740157483" footer="0.39370078740157483"/>
  <pageSetup paperSize="9" orientation="portrait" r:id="rId1"/>
  <headerFooter>
    <oddHeader>&amp;C&amp;"B Titr,Bold"&amp;10اداره امور اقتصادی، دانش بنیان و سرمایه گذاری
 دانشگاه آزاد اسلامی واحد نجف آباد</oddHeader>
  </headerFooter>
  <drawing r:id="rId2"/>
  <legacyDrawing r:id="rId3"/>
  <legacyDrawingHF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2"/>
  <sheetViews>
    <sheetView showGridLines="0" showRowColHeaders="0" rightToLeft="1" view="pageBreakPreview" topLeftCell="A13" zoomScaleNormal="100" zoomScaleSheetLayoutView="100" workbookViewId="0">
      <selection activeCell="H12" sqref="H12"/>
    </sheetView>
  </sheetViews>
  <sheetFormatPr defaultColWidth="9.140625" defaultRowHeight="18"/>
  <cols>
    <col min="1" max="1" width="2" style="22" customWidth="1"/>
    <col min="2" max="2" width="3.7109375" style="22" customWidth="1"/>
    <col min="3" max="3" width="13.140625" style="22" customWidth="1"/>
    <col min="4" max="4" width="10.42578125" style="22" customWidth="1"/>
    <col min="5" max="5" width="9.140625" style="22"/>
    <col min="6" max="6" width="9.7109375" style="22" customWidth="1"/>
    <col min="7" max="7" width="8.140625" style="22" customWidth="1"/>
    <col min="8" max="8" width="11.85546875" style="22" customWidth="1"/>
    <col min="9" max="16384" width="9.140625" style="22"/>
  </cols>
  <sheetData>
    <row r="1" spans="2:9" ht="25.5">
      <c r="B1" s="650" t="s">
        <v>365</v>
      </c>
      <c r="C1" s="650"/>
      <c r="D1" s="650"/>
      <c r="E1" s="650"/>
      <c r="F1" s="328"/>
    </row>
    <row r="2" spans="2:9" ht="25.5">
      <c r="B2" s="650" t="s">
        <v>366</v>
      </c>
      <c r="C2" s="650"/>
      <c r="D2" s="650"/>
      <c r="E2" s="650"/>
      <c r="F2" s="650"/>
    </row>
    <row r="3" spans="2:9" ht="18.75" customHeight="1" thickBot="1">
      <c r="B3" s="671" t="s">
        <v>336</v>
      </c>
      <c r="C3" s="671"/>
      <c r="D3" s="671"/>
      <c r="E3" s="671"/>
      <c r="F3" s="671"/>
      <c r="G3" s="332"/>
      <c r="H3" s="70"/>
    </row>
    <row r="4" spans="2:9" ht="27.75" thickBot="1">
      <c r="B4" s="302" t="s">
        <v>8</v>
      </c>
      <c r="C4" s="302" t="s">
        <v>0</v>
      </c>
      <c r="D4" s="304" t="s">
        <v>1</v>
      </c>
      <c r="E4" s="305"/>
      <c r="F4" s="56" t="s">
        <v>2</v>
      </c>
      <c r="G4" s="56" t="s">
        <v>4</v>
      </c>
      <c r="H4" s="669" t="s">
        <v>195</v>
      </c>
      <c r="I4" s="9" t="s">
        <v>348</v>
      </c>
    </row>
    <row r="5" spans="2:9" ht="18.75" thickBot="1">
      <c r="B5" s="303"/>
      <c r="C5" s="303"/>
      <c r="D5" s="303" t="s">
        <v>6</v>
      </c>
      <c r="E5" s="1" t="s">
        <v>7</v>
      </c>
      <c r="F5" s="1" t="s">
        <v>3</v>
      </c>
      <c r="G5" s="1" t="s">
        <v>5</v>
      </c>
      <c r="H5" s="670"/>
      <c r="I5" s="10"/>
    </row>
    <row r="6" spans="2:9" ht="18.75" thickBot="1">
      <c r="B6" s="71">
        <v>1</v>
      </c>
      <c r="C6" s="333" t="s">
        <v>193</v>
      </c>
      <c r="D6" s="68"/>
      <c r="E6" s="68"/>
      <c r="F6" s="65">
        <f>D6*E6</f>
        <v>0</v>
      </c>
      <c r="G6" s="69">
        <v>0</v>
      </c>
      <c r="H6" s="72"/>
      <c r="I6" s="66">
        <f>G6*F6/1000000</f>
        <v>0</v>
      </c>
    </row>
    <row r="7" spans="2:9" ht="18.75" thickBot="1">
      <c r="B7" s="2">
        <v>2</v>
      </c>
      <c r="C7" s="2" t="s">
        <v>194</v>
      </c>
      <c r="D7" s="75"/>
      <c r="E7" s="75"/>
      <c r="F7" s="65">
        <f>D7*E7</f>
        <v>0</v>
      </c>
      <c r="G7" s="73"/>
      <c r="H7" s="74"/>
      <c r="I7" s="2">
        <f>H7/1000000</f>
        <v>0</v>
      </c>
    </row>
    <row r="9" spans="2:9" ht="25.5">
      <c r="B9" s="650" t="s">
        <v>367</v>
      </c>
      <c r="C9" s="650"/>
      <c r="D9" s="650"/>
      <c r="E9" s="650"/>
      <c r="F9" s="650"/>
    </row>
    <row r="10" spans="2:9" ht="18.75" customHeight="1" thickBot="1">
      <c r="B10" s="331" t="s">
        <v>393</v>
      </c>
      <c r="C10" s="331"/>
      <c r="D10" s="331"/>
      <c r="E10" s="331"/>
      <c r="F10" s="331"/>
    </row>
    <row r="11" spans="2:9" ht="27.75" thickBot="1">
      <c r="B11" s="302" t="s">
        <v>8</v>
      </c>
      <c r="C11" s="59" t="s">
        <v>0</v>
      </c>
      <c r="D11" s="59" t="s">
        <v>9</v>
      </c>
      <c r="E11" s="59" t="s">
        <v>10</v>
      </c>
      <c r="F11" s="59" t="s">
        <v>11</v>
      </c>
      <c r="G11" s="59" t="s">
        <v>12</v>
      </c>
      <c r="H11" s="6" t="s">
        <v>13</v>
      </c>
    </row>
    <row r="12" spans="2:9" ht="27.75" thickBot="1">
      <c r="B12" s="5">
        <v>1</v>
      </c>
      <c r="C12" s="68" t="s">
        <v>14</v>
      </c>
      <c r="D12" s="453" t="s">
        <v>37</v>
      </c>
      <c r="E12" s="76"/>
      <c r="F12" s="68" t="s">
        <v>15</v>
      </c>
      <c r="G12" s="76"/>
      <c r="H12" s="7">
        <f>E12*G12/1000000</f>
        <v>0</v>
      </c>
    </row>
    <row r="13" spans="2:9" ht="30" thickBot="1">
      <c r="B13" s="5">
        <v>2</v>
      </c>
      <c r="C13" s="68" t="s">
        <v>16</v>
      </c>
      <c r="D13" s="453" t="s">
        <v>17</v>
      </c>
      <c r="E13" s="76"/>
      <c r="F13" s="68" t="s">
        <v>18</v>
      </c>
      <c r="G13" s="76"/>
      <c r="H13" s="7">
        <f t="shared" ref="H13:H21" si="0">E13*G13/1000000</f>
        <v>0</v>
      </c>
    </row>
    <row r="14" spans="2:9" ht="30" thickBot="1">
      <c r="B14" s="5">
        <v>3</v>
      </c>
      <c r="C14" s="68" t="s">
        <v>19</v>
      </c>
      <c r="D14" s="453" t="s">
        <v>20</v>
      </c>
      <c r="E14" s="76"/>
      <c r="F14" s="68" t="s">
        <v>15</v>
      </c>
      <c r="G14" s="76"/>
      <c r="H14" s="7">
        <f t="shared" si="0"/>
        <v>0</v>
      </c>
    </row>
    <row r="15" spans="2:9" ht="18.75" thickBot="1">
      <c r="B15" s="5">
        <v>4</v>
      </c>
      <c r="C15" s="68" t="s">
        <v>21</v>
      </c>
      <c r="D15" s="453" t="s">
        <v>22</v>
      </c>
      <c r="E15" s="76"/>
      <c r="F15" s="68" t="s">
        <v>23</v>
      </c>
      <c r="G15" s="76"/>
      <c r="H15" s="7">
        <f t="shared" si="0"/>
        <v>0</v>
      </c>
    </row>
    <row r="16" spans="2:9" ht="18.75" thickBot="1">
      <c r="B16" s="5">
        <v>5</v>
      </c>
      <c r="C16" s="68" t="s">
        <v>24</v>
      </c>
      <c r="D16" s="453" t="s">
        <v>25</v>
      </c>
      <c r="E16" s="76"/>
      <c r="F16" s="68" t="s">
        <v>18</v>
      </c>
      <c r="G16" s="76"/>
      <c r="H16" s="7">
        <f t="shared" si="0"/>
        <v>0</v>
      </c>
    </row>
    <row r="17" spans="2:8" ht="30" thickBot="1">
      <c r="B17" s="5">
        <v>6</v>
      </c>
      <c r="C17" s="68" t="s">
        <v>26</v>
      </c>
      <c r="D17" s="453" t="s">
        <v>38</v>
      </c>
      <c r="E17" s="76"/>
      <c r="F17" s="68" t="s">
        <v>15</v>
      </c>
      <c r="G17" s="76"/>
      <c r="H17" s="7">
        <f t="shared" si="0"/>
        <v>0</v>
      </c>
    </row>
    <row r="18" spans="2:8" ht="18.75" thickBot="1">
      <c r="B18" s="5">
        <v>7</v>
      </c>
      <c r="C18" s="68" t="s">
        <v>27</v>
      </c>
      <c r="D18" s="453" t="s">
        <v>28</v>
      </c>
      <c r="E18" s="76"/>
      <c r="F18" s="68" t="s">
        <v>15</v>
      </c>
      <c r="G18" s="76"/>
      <c r="H18" s="7">
        <f t="shared" si="0"/>
        <v>0</v>
      </c>
    </row>
    <row r="19" spans="2:8" ht="20.25" thickBot="1">
      <c r="B19" s="5">
        <v>8</v>
      </c>
      <c r="C19" s="68" t="s">
        <v>29</v>
      </c>
      <c r="D19" s="453" t="s">
        <v>30</v>
      </c>
      <c r="E19" s="76"/>
      <c r="F19" s="68" t="s">
        <v>15</v>
      </c>
      <c r="G19" s="76"/>
      <c r="H19" s="7">
        <f t="shared" si="0"/>
        <v>0</v>
      </c>
    </row>
    <row r="20" spans="2:8" ht="20.25" thickBot="1">
      <c r="B20" s="5">
        <v>9</v>
      </c>
      <c r="C20" s="68" t="s">
        <v>31</v>
      </c>
      <c r="D20" s="453" t="s">
        <v>32</v>
      </c>
      <c r="E20" s="76"/>
      <c r="F20" s="68" t="s">
        <v>33</v>
      </c>
      <c r="G20" s="76"/>
      <c r="H20" s="7">
        <f t="shared" si="0"/>
        <v>0</v>
      </c>
    </row>
    <row r="21" spans="2:8" ht="20.25" thickBot="1">
      <c r="B21" s="5">
        <v>10</v>
      </c>
      <c r="C21" s="68" t="s">
        <v>34</v>
      </c>
      <c r="D21" s="453" t="s">
        <v>35</v>
      </c>
      <c r="E21" s="76"/>
      <c r="F21" s="68" t="s">
        <v>36</v>
      </c>
      <c r="G21" s="68"/>
      <c r="H21" s="7">
        <f t="shared" si="0"/>
        <v>0</v>
      </c>
    </row>
    <row r="22" spans="2:8" ht="18.75" thickBot="1">
      <c r="B22" s="666" t="s">
        <v>13</v>
      </c>
      <c r="C22" s="667"/>
      <c r="D22" s="667"/>
      <c r="E22" s="667"/>
      <c r="F22" s="667"/>
      <c r="G22" s="668"/>
      <c r="H22" s="8">
        <f>SUM(H12:H21)</f>
        <v>0</v>
      </c>
    </row>
    <row r="24" spans="2:8" ht="25.5">
      <c r="B24" s="650" t="s">
        <v>368</v>
      </c>
      <c r="C24" s="650"/>
      <c r="D24" s="650"/>
      <c r="E24" s="650"/>
      <c r="F24" s="650"/>
    </row>
    <row r="25" spans="2:8" ht="23.25" thickBot="1">
      <c r="B25" s="331" t="s">
        <v>394</v>
      </c>
      <c r="C25" s="331"/>
      <c r="D25" s="331"/>
      <c r="E25" s="331"/>
      <c r="F25" s="330"/>
      <c r="G25" s="67"/>
    </row>
    <row r="26" spans="2:8">
      <c r="B26" s="669" t="s">
        <v>8</v>
      </c>
      <c r="C26" s="669" t="s">
        <v>0</v>
      </c>
      <c r="D26" s="56" t="s">
        <v>2</v>
      </c>
      <c r="E26" s="669" t="s">
        <v>40</v>
      </c>
      <c r="F26" s="57" t="s">
        <v>13</v>
      </c>
      <c r="G26" s="46"/>
    </row>
    <row r="27" spans="2:8" ht="18.75" thickBot="1">
      <c r="B27" s="670"/>
      <c r="C27" s="670"/>
      <c r="D27" s="11" t="s">
        <v>39</v>
      </c>
      <c r="E27" s="670"/>
      <c r="F27" s="58" t="s">
        <v>41</v>
      </c>
      <c r="G27" s="46"/>
    </row>
    <row r="28" spans="2:8" ht="27.75" thickBot="1">
      <c r="B28" s="2">
        <v>1</v>
      </c>
      <c r="C28" s="75" t="s">
        <v>42</v>
      </c>
      <c r="D28" s="76"/>
      <c r="E28" s="76"/>
      <c r="F28" s="13">
        <f>E28*D28/1000000</f>
        <v>0</v>
      </c>
      <c r="G28" s="46"/>
    </row>
    <row r="29" spans="2:8" ht="27.75" thickBot="1">
      <c r="B29" s="2">
        <v>2</v>
      </c>
      <c r="C29" s="75" t="s">
        <v>43</v>
      </c>
      <c r="D29" s="76"/>
      <c r="E29" s="76"/>
      <c r="F29" s="13">
        <f t="shared" ref="F29:F31" si="1">E29*D29/1000000</f>
        <v>0</v>
      </c>
      <c r="G29" s="46"/>
    </row>
    <row r="30" spans="2:8" ht="18.75" thickBot="1">
      <c r="B30" s="2">
        <v>3</v>
      </c>
      <c r="C30" s="75" t="s">
        <v>44</v>
      </c>
      <c r="D30" s="76"/>
      <c r="E30" s="76"/>
      <c r="F30" s="13">
        <f t="shared" si="1"/>
        <v>0</v>
      </c>
      <c r="G30" s="46"/>
    </row>
    <row r="31" spans="2:8" ht="27.75" thickBot="1">
      <c r="B31" s="2">
        <v>4</v>
      </c>
      <c r="C31" s="75" t="s">
        <v>45</v>
      </c>
      <c r="D31" s="76"/>
      <c r="E31" s="76"/>
      <c r="F31" s="13">
        <f t="shared" si="1"/>
        <v>0</v>
      </c>
      <c r="G31" s="46"/>
    </row>
    <row r="32" spans="2:8" ht="18.75" thickBot="1">
      <c r="B32" s="664" t="s">
        <v>46</v>
      </c>
      <c r="C32" s="665"/>
      <c r="D32" s="58"/>
      <c r="E32" s="1" t="s">
        <v>36</v>
      </c>
      <c r="F32" s="14">
        <f>SUM(F28:F31)</f>
        <v>0</v>
      </c>
      <c r="G32" s="46"/>
    </row>
  </sheetData>
  <sheetProtection password="E19D" sheet="1" objects="1" scenarios="1" formatCells="0" formatColumns="0" formatRows="0" insertColumns="0" insertRows="0"/>
  <mergeCells count="11">
    <mergeCell ref="B32:C32"/>
    <mergeCell ref="B22:G22"/>
    <mergeCell ref="B1:E1"/>
    <mergeCell ref="H4:H5"/>
    <mergeCell ref="B26:B27"/>
    <mergeCell ref="C26:C27"/>
    <mergeCell ref="E26:E27"/>
    <mergeCell ref="B2:F2"/>
    <mergeCell ref="B9:F9"/>
    <mergeCell ref="B24:F24"/>
    <mergeCell ref="B3:F3"/>
  </mergeCells>
  <pageMargins left="0.59055118110236227" right="0.98425196850393704" top="1.1811023622047245" bottom="0.59055118110236227" header="0.39370078740157483" footer="0.39370078740157483"/>
  <pageSetup paperSize="9" orientation="portrait" r:id="rId1"/>
  <headerFooter>
    <oddHeader>&amp;C&amp;"B Titr,Bold"&amp;10اداره امور اقتصادی، دانش بنیان و سرمایه گذاری
 دانشگاه آزاد اسلامی واحد نجف آباد</oddHead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46"/>
  <sheetViews>
    <sheetView showGridLines="0" showRowColHeaders="0" rightToLeft="1" view="pageBreakPreview" topLeftCell="A25" zoomScaleNormal="100" zoomScaleSheetLayoutView="100" workbookViewId="0">
      <selection activeCell="F24" sqref="F24 D24"/>
    </sheetView>
  </sheetViews>
  <sheetFormatPr defaultColWidth="9.140625" defaultRowHeight="18"/>
  <cols>
    <col min="1" max="1" width="2.7109375" style="22" customWidth="1"/>
    <col min="2" max="2" width="3.5703125" style="22" customWidth="1"/>
    <col min="3" max="3" width="19.42578125" style="22" customWidth="1"/>
    <col min="4" max="4" width="7.28515625" style="22" customWidth="1"/>
    <col min="5" max="5" width="6.42578125" style="22" customWidth="1"/>
    <col min="6" max="6" width="8.42578125" style="22" customWidth="1"/>
    <col min="7" max="7" width="8.5703125" style="22" customWidth="1"/>
    <col min="8" max="8" width="9.140625" style="22" customWidth="1"/>
    <col min="9" max="9" width="9.42578125" style="22" customWidth="1"/>
    <col min="10" max="16384" width="9.140625" style="22"/>
  </cols>
  <sheetData>
    <row r="2" spans="2:9" ht="25.5" customHeight="1">
      <c r="B2" s="650" t="s">
        <v>369</v>
      </c>
      <c r="C2" s="650"/>
      <c r="D2" s="650"/>
      <c r="E2" s="371"/>
    </row>
    <row r="3" spans="2:9" ht="25.5">
      <c r="B3" s="650" t="s">
        <v>370</v>
      </c>
      <c r="C3" s="650"/>
      <c r="D3" s="650"/>
      <c r="E3" s="301"/>
    </row>
    <row r="4" spans="2:9" ht="21" thickBot="1">
      <c r="B4" s="331" t="s">
        <v>337</v>
      </c>
      <c r="C4" s="331"/>
      <c r="D4" s="331"/>
      <c r="E4" s="331"/>
      <c r="F4" s="331"/>
      <c r="G4" s="331"/>
      <c r="H4" s="332"/>
    </row>
    <row r="5" spans="2:9" ht="54.75" thickBot="1">
      <c r="B5" s="15" t="s">
        <v>8</v>
      </c>
      <c r="C5" s="16" t="s">
        <v>0</v>
      </c>
      <c r="D5" s="17" t="s">
        <v>47</v>
      </c>
      <c r="E5" s="17" t="s">
        <v>48</v>
      </c>
      <c r="F5" s="17" t="s">
        <v>49</v>
      </c>
      <c r="G5" s="16" t="s">
        <v>52</v>
      </c>
      <c r="H5" s="16" t="s">
        <v>227</v>
      </c>
      <c r="I5" s="20" t="s">
        <v>51</v>
      </c>
    </row>
    <row r="6" spans="2:9" ht="18.75" thickBot="1">
      <c r="B6" s="18">
        <v>1</v>
      </c>
      <c r="C6" s="68"/>
      <c r="D6" s="77"/>
      <c r="E6" s="78" t="s">
        <v>50</v>
      </c>
      <c r="F6" s="68"/>
      <c r="G6" s="79"/>
      <c r="H6" s="80"/>
      <c r="I6" s="23">
        <f>H6*F6/1000000</f>
        <v>0</v>
      </c>
    </row>
    <row r="7" spans="2:9" ht="18.75" thickBot="1">
      <c r="B7" s="18">
        <v>2</v>
      </c>
      <c r="C7" s="68"/>
      <c r="D7" s="77"/>
      <c r="E7" s="78" t="s">
        <v>50</v>
      </c>
      <c r="F7" s="68"/>
      <c r="G7" s="79"/>
      <c r="H7" s="81"/>
      <c r="I7" s="23">
        <f t="shared" ref="I7:I16" si="0">H7*F7/1000000</f>
        <v>0</v>
      </c>
    </row>
    <row r="8" spans="2:9" ht="18.75" thickBot="1">
      <c r="B8" s="18">
        <v>3</v>
      </c>
      <c r="C8" s="68"/>
      <c r="D8" s="77"/>
      <c r="E8" s="78" t="s">
        <v>50</v>
      </c>
      <c r="F8" s="68"/>
      <c r="G8" s="79"/>
      <c r="H8" s="81"/>
      <c r="I8" s="23">
        <f t="shared" si="0"/>
        <v>0</v>
      </c>
    </row>
    <row r="9" spans="2:9" ht="18.75" thickBot="1">
      <c r="B9" s="18">
        <v>4</v>
      </c>
      <c r="C9" s="68"/>
      <c r="D9" s="77"/>
      <c r="E9" s="78" t="s">
        <v>50</v>
      </c>
      <c r="F9" s="68"/>
      <c r="G9" s="79"/>
      <c r="H9" s="81"/>
      <c r="I9" s="23">
        <f t="shared" si="0"/>
        <v>0</v>
      </c>
    </row>
    <row r="10" spans="2:9" ht="18.75" thickBot="1">
      <c r="B10" s="18">
        <v>5</v>
      </c>
      <c r="C10" s="68"/>
      <c r="D10" s="77"/>
      <c r="E10" s="78" t="s">
        <v>50</v>
      </c>
      <c r="F10" s="68"/>
      <c r="G10" s="79"/>
      <c r="H10" s="81"/>
      <c r="I10" s="23">
        <f t="shared" si="0"/>
        <v>0</v>
      </c>
    </row>
    <row r="11" spans="2:9" ht="18.75" thickBot="1">
      <c r="B11" s="18">
        <v>6</v>
      </c>
      <c r="C11" s="68"/>
      <c r="D11" s="77"/>
      <c r="E11" s="78" t="s">
        <v>50</v>
      </c>
      <c r="F11" s="68"/>
      <c r="G11" s="79"/>
      <c r="H11" s="81"/>
      <c r="I11" s="23">
        <f t="shared" si="0"/>
        <v>0</v>
      </c>
    </row>
    <row r="12" spans="2:9" ht="18.75" thickBot="1">
      <c r="B12" s="18">
        <v>7</v>
      </c>
      <c r="C12" s="68"/>
      <c r="D12" s="77"/>
      <c r="E12" s="78" t="s">
        <v>50</v>
      </c>
      <c r="F12" s="68"/>
      <c r="G12" s="79"/>
      <c r="H12" s="81"/>
      <c r="I12" s="23">
        <f t="shared" si="0"/>
        <v>0</v>
      </c>
    </row>
    <row r="13" spans="2:9" ht="18.75" thickBot="1">
      <c r="B13" s="18">
        <v>8</v>
      </c>
      <c r="C13" s="68"/>
      <c r="D13" s="77"/>
      <c r="E13" s="78" t="s">
        <v>50</v>
      </c>
      <c r="F13" s="68"/>
      <c r="G13" s="79"/>
      <c r="H13" s="81"/>
      <c r="I13" s="23">
        <f t="shared" si="0"/>
        <v>0</v>
      </c>
    </row>
    <row r="14" spans="2:9" ht="18.75" thickBot="1">
      <c r="B14" s="18">
        <v>9</v>
      </c>
      <c r="C14" s="68"/>
      <c r="D14" s="77"/>
      <c r="E14" s="78" t="s">
        <v>50</v>
      </c>
      <c r="F14" s="68"/>
      <c r="G14" s="79"/>
      <c r="H14" s="81"/>
      <c r="I14" s="23">
        <f t="shared" si="0"/>
        <v>0</v>
      </c>
    </row>
    <row r="15" spans="2:9" ht="18.75" thickBot="1">
      <c r="B15" s="18">
        <v>10</v>
      </c>
      <c r="C15" s="68"/>
      <c r="D15" s="77"/>
      <c r="E15" s="78" t="s">
        <v>50</v>
      </c>
      <c r="F15" s="68"/>
      <c r="G15" s="79"/>
      <c r="H15" s="81"/>
      <c r="I15" s="23">
        <f t="shared" si="0"/>
        <v>0</v>
      </c>
    </row>
    <row r="16" spans="2:9" ht="18.75" thickBot="1">
      <c r="B16" s="18">
        <v>11</v>
      </c>
      <c r="C16" s="82"/>
      <c r="D16" s="77"/>
      <c r="E16" s="78" t="s">
        <v>50</v>
      </c>
      <c r="F16" s="68"/>
      <c r="G16" s="83"/>
      <c r="H16" s="81"/>
      <c r="I16" s="23">
        <f t="shared" si="0"/>
        <v>0</v>
      </c>
    </row>
    <row r="17" spans="2:9" ht="18.75" thickBot="1">
      <c r="B17" s="672" t="s">
        <v>13</v>
      </c>
      <c r="C17" s="673"/>
      <c r="D17" s="24"/>
      <c r="E17" s="19"/>
      <c r="F17" s="25"/>
      <c r="G17" s="19"/>
      <c r="H17" s="19"/>
      <c r="I17" s="21">
        <f>SUM(I6:I16)</f>
        <v>0</v>
      </c>
    </row>
    <row r="20" spans="2:9" ht="25.5">
      <c r="B20" s="650" t="s">
        <v>371</v>
      </c>
      <c r="C20" s="650"/>
      <c r="D20" s="650"/>
      <c r="E20" s="329"/>
    </row>
    <row r="21" spans="2:9" ht="21" thickBot="1">
      <c r="C21" s="671" t="s">
        <v>338</v>
      </c>
      <c r="D21" s="671"/>
      <c r="E21" s="671"/>
      <c r="F21" s="671"/>
      <c r="G21" s="671"/>
      <c r="H21" s="674"/>
    </row>
    <row r="22" spans="2:9" ht="18.75" thickBot="1">
      <c r="B22" s="669" t="s">
        <v>8</v>
      </c>
      <c r="C22" s="669" t="s">
        <v>0</v>
      </c>
      <c r="D22" s="669" t="s">
        <v>53</v>
      </c>
      <c r="E22" s="669" t="s">
        <v>54</v>
      </c>
      <c r="F22" s="60" t="s">
        <v>214</v>
      </c>
      <c r="G22" s="6" t="s">
        <v>55</v>
      </c>
      <c r="H22" s="334"/>
    </row>
    <row r="23" spans="2:9" ht="18.75" thickBot="1">
      <c r="B23" s="670"/>
      <c r="C23" s="670"/>
      <c r="D23" s="670"/>
      <c r="E23" s="670"/>
      <c r="F23" s="12" t="s">
        <v>56</v>
      </c>
      <c r="G23" s="27" t="s">
        <v>41</v>
      </c>
    </row>
    <row r="24" spans="2:9" ht="18.75" thickBot="1">
      <c r="B24" s="32">
        <v>1</v>
      </c>
      <c r="C24" s="28" t="s">
        <v>57</v>
      </c>
      <c r="D24" s="335">
        <v>1</v>
      </c>
      <c r="E24" s="455" t="s">
        <v>33</v>
      </c>
      <c r="F24" s="85"/>
      <c r="G24" s="34">
        <f>(F24*D24)/1000000</f>
        <v>0</v>
      </c>
    </row>
    <row r="25" spans="2:9" ht="18.75" thickBot="1">
      <c r="B25" s="33">
        <v>2</v>
      </c>
      <c r="C25" s="2" t="s">
        <v>59</v>
      </c>
      <c r="D25" s="335">
        <v>1</v>
      </c>
      <c r="E25" s="456" t="s">
        <v>33</v>
      </c>
      <c r="F25" s="86"/>
      <c r="G25" s="34">
        <f t="shared" ref="G25:G32" si="1">(F25*D25)/1000000</f>
        <v>0</v>
      </c>
    </row>
    <row r="26" spans="2:9" ht="18.75" thickBot="1">
      <c r="B26" s="33">
        <v>3</v>
      </c>
      <c r="C26" s="2" t="s">
        <v>60</v>
      </c>
      <c r="D26" s="335">
        <v>1</v>
      </c>
      <c r="E26" s="456" t="s">
        <v>33</v>
      </c>
      <c r="F26" s="86"/>
      <c r="G26" s="34">
        <f t="shared" si="1"/>
        <v>0</v>
      </c>
    </row>
    <row r="27" spans="2:9" ht="18.75" thickBot="1">
      <c r="B27" s="33">
        <v>4</v>
      </c>
      <c r="C27" s="664" t="s">
        <v>61</v>
      </c>
      <c r="D27" s="665"/>
      <c r="E27" s="457" t="s">
        <v>36</v>
      </c>
      <c r="F27" s="31"/>
      <c r="G27" s="12">
        <f>SUM(G24:G26)</f>
        <v>0</v>
      </c>
    </row>
    <row r="28" spans="2:9" ht="18.75" thickBot="1">
      <c r="B28" s="33">
        <v>5</v>
      </c>
      <c r="C28" s="2" t="s">
        <v>62</v>
      </c>
      <c r="D28" s="87">
        <v>1</v>
      </c>
      <c r="E28" s="456" t="s">
        <v>33</v>
      </c>
      <c r="F28" s="86"/>
      <c r="G28" s="34">
        <f t="shared" si="1"/>
        <v>0</v>
      </c>
    </row>
    <row r="29" spans="2:9" ht="18.75" thickBot="1">
      <c r="B29" s="33">
        <v>6</v>
      </c>
      <c r="C29" s="2" t="s">
        <v>63</v>
      </c>
      <c r="D29" s="87">
        <v>1</v>
      </c>
      <c r="E29" s="456" t="s">
        <v>33</v>
      </c>
      <c r="F29" s="86"/>
      <c r="G29" s="34">
        <f t="shared" si="1"/>
        <v>0</v>
      </c>
    </row>
    <row r="30" spans="2:9" ht="18.75" thickBot="1">
      <c r="B30" s="33">
        <v>7</v>
      </c>
      <c r="C30" s="664" t="s">
        <v>64</v>
      </c>
      <c r="D30" s="665"/>
      <c r="E30" s="457" t="s">
        <v>36</v>
      </c>
      <c r="F30" s="31"/>
      <c r="G30" s="12">
        <f>SUM(G28:G29)</f>
        <v>0</v>
      </c>
    </row>
    <row r="31" spans="2:9" ht="27.75" thickBot="1">
      <c r="B31" s="33">
        <v>8</v>
      </c>
      <c r="C31" s="2" t="s">
        <v>65</v>
      </c>
      <c r="D31" s="88">
        <v>1</v>
      </c>
      <c r="E31" s="456" t="s">
        <v>66</v>
      </c>
      <c r="F31" s="86"/>
      <c r="G31" s="34">
        <f t="shared" si="1"/>
        <v>0</v>
      </c>
    </row>
    <row r="32" spans="2:9" ht="18.75" thickBot="1">
      <c r="B32" s="33">
        <v>9</v>
      </c>
      <c r="C32" s="2" t="s">
        <v>67</v>
      </c>
      <c r="D32" s="87">
        <v>1</v>
      </c>
      <c r="E32" s="456" t="s">
        <v>66</v>
      </c>
      <c r="F32" s="86"/>
      <c r="G32" s="34">
        <f t="shared" si="1"/>
        <v>0</v>
      </c>
    </row>
    <row r="33" spans="2:7" ht="27.75" customHeight="1" thickBot="1">
      <c r="B33" s="664" t="s">
        <v>68</v>
      </c>
      <c r="C33" s="675"/>
      <c r="D33" s="675"/>
      <c r="E33" s="675"/>
      <c r="F33" s="31"/>
      <c r="G33" s="112">
        <f>G32+G31+G30+G27</f>
        <v>0</v>
      </c>
    </row>
    <row r="39" spans="2:7" ht="25.5">
      <c r="B39" s="650" t="s">
        <v>372</v>
      </c>
      <c r="C39" s="650"/>
      <c r="D39" s="650"/>
    </row>
    <row r="40" spans="2:7" ht="21" thickBot="1">
      <c r="C40" s="671" t="s">
        <v>339</v>
      </c>
      <c r="D40" s="671"/>
      <c r="E40" s="671"/>
      <c r="F40" s="671"/>
    </row>
    <row r="41" spans="2:7" ht="37.5" customHeight="1" thickBot="1">
      <c r="B41" s="35" t="s">
        <v>8</v>
      </c>
      <c r="C41" s="35" t="s">
        <v>0</v>
      </c>
      <c r="D41" s="676" t="s">
        <v>71</v>
      </c>
      <c r="E41" s="677"/>
      <c r="F41" s="35" t="s">
        <v>72</v>
      </c>
    </row>
    <row r="42" spans="2:7" ht="18.75" thickBot="1">
      <c r="B42" s="38">
        <v>1</v>
      </c>
      <c r="C42" s="2" t="s">
        <v>246</v>
      </c>
      <c r="D42" s="678"/>
      <c r="E42" s="679"/>
      <c r="F42" s="39">
        <f>D42/1000000</f>
        <v>0</v>
      </c>
    </row>
    <row r="43" spans="2:7" ht="18.75" thickBot="1">
      <c r="B43" s="38">
        <v>2</v>
      </c>
      <c r="C43" s="36" t="s">
        <v>69</v>
      </c>
      <c r="D43" s="678"/>
      <c r="E43" s="679"/>
      <c r="F43" s="39">
        <f t="shared" ref="F43:F45" si="2">D43/1000000</f>
        <v>0</v>
      </c>
    </row>
    <row r="44" spans="2:7" ht="18.75" thickBot="1">
      <c r="B44" s="38">
        <v>3</v>
      </c>
      <c r="C44" s="2" t="s">
        <v>125</v>
      </c>
      <c r="D44" s="678"/>
      <c r="E44" s="679"/>
      <c r="F44" s="39">
        <f t="shared" si="2"/>
        <v>0</v>
      </c>
    </row>
    <row r="45" spans="2:7" ht="18.75" thickBot="1">
      <c r="B45" s="204">
        <v>4</v>
      </c>
      <c r="C45" s="36" t="s">
        <v>70</v>
      </c>
      <c r="D45" s="678"/>
      <c r="E45" s="679"/>
      <c r="F45" s="39">
        <f t="shared" si="2"/>
        <v>0</v>
      </c>
    </row>
    <row r="46" spans="2:7" ht="18.75" thickBot="1">
      <c r="B46" s="676" t="s">
        <v>13</v>
      </c>
      <c r="C46" s="677"/>
      <c r="D46" s="680">
        <f>SUM(D42:E45)</f>
        <v>0</v>
      </c>
      <c r="E46" s="665"/>
      <c r="F46" s="111">
        <f>SUM(F42:F45)</f>
        <v>0</v>
      </c>
    </row>
  </sheetData>
  <sheetProtection password="E19D" sheet="1" objects="1" scenarios="1" formatCells="0" formatColumns="0" formatRows="0" insertColumns="0" insertRows="0"/>
  <mergeCells count="22">
    <mergeCell ref="B46:C46"/>
    <mergeCell ref="D41:E41"/>
    <mergeCell ref="D42:E42"/>
    <mergeCell ref="D43:E43"/>
    <mergeCell ref="D44:E44"/>
    <mergeCell ref="D46:E46"/>
    <mergeCell ref="D45:E45"/>
    <mergeCell ref="G21:H21"/>
    <mergeCell ref="C40:F40"/>
    <mergeCell ref="C22:C23"/>
    <mergeCell ref="D22:D23"/>
    <mergeCell ref="E22:E23"/>
    <mergeCell ref="B33:E33"/>
    <mergeCell ref="B22:B23"/>
    <mergeCell ref="C30:D30"/>
    <mergeCell ref="C27:D27"/>
    <mergeCell ref="B39:D39"/>
    <mergeCell ref="B2:D2"/>
    <mergeCell ref="B17:C17"/>
    <mergeCell ref="B20:D20"/>
    <mergeCell ref="B3:D3"/>
    <mergeCell ref="C21:F21"/>
  </mergeCells>
  <pageMargins left="0.59055118110236227" right="0.98425196850393704" top="1.1811023622047245" bottom="0.59055118110236227" header="0.39370078740157483" footer="0.39370078740157483"/>
  <pageSetup paperSize="9" orientation="portrait" r:id="rId1"/>
  <headerFooter>
    <oddHeader>&amp;C&amp;"B Titr,Bold"&amp;10اداره امور اقتصادی، دانش بنیان و سرمایه گذاری
 دانشگاه آزاد اسلامی واحد نجف آباد</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16</vt:i4>
      </vt:variant>
    </vt:vector>
  </HeadingPairs>
  <TitlesOfParts>
    <vt:vector size="30" baseType="lpstr">
      <vt:lpstr>فهرست</vt:lpstr>
      <vt:lpstr>فرضیات</vt:lpstr>
      <vt:lpstr>محل اجرا و مجوزها</vt:lpstr>
      <vt:lpstr>مشخصات</vt:lpstr>
      <vt:lpstr>سوابق</vt:lpstr>
      <vt:lpstr>مطالعه فنی</vt:lpstr>
      <vt:lpstr>مطالعه بازار</vt:lpstr>
      <vt:lpstr>زمین و ساختمان</vt:lpstr>
      <vt:lpstr>ماشین آلات و تجهیزات</vt:lpstr>
      <vt:lpstr>هزینه تولید</vt:lpstr>
      <vt:lpstr>سرمایه گذاری ثابت و در گردش</vt:lpstr>
      <vt:lpstr>تحلیل اقتصادی</vt:lpstr>
      <vt:lpstr>جدول محاسبات</vt:lpstr>
      <vt:lpstr>نمودار نقدینگی</vt:lpstr>
      <vt:lpstr>'زمین و ساختمان'!_Toc298079769</vt:lpstr>
      <vt:lpstr>'زمین و ساختمان'!_Toc314555437</vt:lpstr>
      <vt:lpstr>'زمین و ساختمان'!_Toc328652715</vt:lpstr>
      <vt:lpstr>'تحلیل اقتصادی'!Print_Area</vt:lpstr>
      <vt:lpstr>'جدول محاسبات'!Print_Area</vt:lpstr>
      <vt:lpstr>'زمین و ساختمان'!Print_Area</vt:lpstr>
      <vt:lpstr>'سرمایه گذاری ثابت و در گردش'!Print_Area</vt:lpstr>
      <vt:lpstr>سوابق!Print_Area</vt:lpstr>
      <vt:lpstr>فرضیات!Print_Area</vt:lpstr>
      <vt:lpstr>'ماشین آلات و تجهیزات'!Print_Area</vt:lpstr>
      <vt:lpstr>'محل اجرا و مجوزها'!Print_Area</vt:lpstr>
      <vt:lpstr>مشخصات!Print_Area</vt:lpstr>
      <vt:lpstr>'مطالعه بازار'!Print_Area</vt:lpstr>
      <vt:lpstr>'مطالعه فنی'!Print_Area</vt:lpstr>
      <vt:lpstr>'نمودار نقدینگی'!Print_Area</vt:lpstr>
      <vt:lpstr>'هزینه تولید'!Print_Area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biobaran</cp:lastModifiedBy>
  <cp:lastPrinted>2019-06-19T09:54:45Z</cp:lastPrinted>
  <dcterms:created xsi:type="dcterms:W3CDTF">2015-07-18T05:16:28Z</dcterms:created>
  <dcterms:modified xsi:type="dcterms:W3CDTF">2021-10-08T10:30:12Z</dcterms:modified>
</cp:coreProperties>
</file>